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50" activeTab="1"/>
  </bookViews>
  <sheets>
    <sheet name="Anne-1 " sheetId="1" r:id="rId1"/>
    <sheet name="Anne-2" sheetId="2" r:id="rId2"/>
  </sheets>
  <definedNames>
    <definedName name="_xlnm.Print_Area" localSheetId="0">'Anne-1 '!$A$1:$X$19</definedName>
    <definedName name="_xlnm.Print_Area" localSheetId="1">'Anne-2'!$A$1:$AE$39</definedName>
  </definedNames>
  <calcPr fullCalcOnLoad="1"/>
</workbook>
</file>

<file path=xl/sharedStrings.xml><?xml version="1.0" encoding="utf-8"?>
<sst xmlns="http://schemas.openxmlformats.org/spreadsheetml/2006/main" count="113" uniqueCount="82">
  <si>
    <t>Total</t>
  </si>
  <si>
    <t>Andhra Pradesh</t>
  </si>
  <si>
    <t>Assam</t>
  </si>
  <si>
    <t>Bihar</t>
  </si>
  <si>
    <t>Gujarat</t>
  </si>
  <si>
    <t>Haryana</t>
  </si>
  <si>
    <t>H.P.</t>
  </si>
  <si>
    <t>J&amp;K</t>
  </si>
  <si>
    <t>Karnataka</t>
  </si>
  <si>
    <t>Kerala</t>
  </si>
  <si>
    <t>M.P.</t>
  </si>
  <si>
    <t>Maharashtra</t>
  </si>
  <si>
    <t>Orissa</t>
  </si>
  <si>
    <t>Punjab</t>
  </si>
  <si>
    <t>Rajasthan</t>
  </si>
  <si>
    <t>Tamilnadu</t>
  </si>
  <si>
    <t>West Bengal</t>
  </si>
  <si>
    <t>Kolkatta</t>
  </si>
  <si>
    <t>Chennai</t>
  </si>
  <si>
    <t>NLD</t>
  </si>
  <si>
    <t>ILD</t>
  </si>
  <si>
    <t>ISP</t>
  </si>
  <si>
    <t>Bharti Airtel</t>
  </si>
  <si>
    <t>V-SAT</t>
  </si>
  <si>
    <t>BSNL</t>
  </si>
  <si>
    <t>Idea</t>
  </si>
  <si>
    <t>Others</t>
  </si>
  <si>
    <t>Grand Total</t>
  </si>
  <si>
    <t>S. No.</t>
  </si>
  <si>
    <t>Name of Operator</t>
  </si>
  <si>
    <t>Reliance Telecom</t>
  </si>
  <si>
    <t>Vodaphone Essar</t>
  </si>
  <si>
    <t>Tata Indicom</t>
  </si>
  <si>
    <t>Aircel</t>
  </si>
  <si>
    <t>Gross Revenue</t>
  </si>
  <si>
    <t>%age market Share</t>
  </si>
  <si>
    <t>Annexure-1</t>
  </si>
  <si>
    <t>%age growth against Previous Quarter</t>
  </si>
  <si>
    <t>Market Share</t>
  </si>
  <si>
    <t>%age growth against corresponding period of Previous Year</t>
  </si>
  <si>
    <t>Circle Weightage</t>
  </si>
  <si>
    <t>Total Revenue</t>
  </si>
  <si>
    <t>Revenue</t>
  </si>
  <si>
    <t>%age growth against corresponding period of previous year</t>
  </si>
  <si>
    <t>Name of License area</t>
  </si>
  <si>
    <t>All Operators</t>
  </si>
  <si>
    <t>All Operator</t>
  </si>
  <si>
    <t>Annexure-2</t>
  </si>
  <si>
    <t>Sub: Quarterly Operator wise %age Revenue Share (Gross Revenue in Rs. Crores) for the year 2011-12</t>
  </si>
  <si>
    <t>Note:</t>
  </si>
  <si>
    <t>Total East Zone</t>
  </si>
  <si>
    <t>Circle Weightage (All India)</t>
  </si>
  <si>
    <t>Total North Zone</t>
  </si>
  <si>
    <t>Total South Zone</t>
  </si>
  <si>
    <t>Total West Zone</t>
  </si>
  <si>
    <t>Gap (Between Industry growth and BSNL Growth)</t>
  </si>
  <si>
    <t xml:space="preserve">Sl. No. </t>
  </si>
  <si>
    <t>April to June 2010</t>
  </si>
  <si>
    <t>April to June 2011</t>
  </si>
  <si>
    <t>July to Sep. 2010</t>
  </si>
  <si>
    <t>July to Sep. 2011</t>
  </si>
  <si>
    <t>Sep. to Dec. 2010</t>
  </si>
  <si>
    <t>NE</t>
  </si>
  <si>
    <t>U.P. (East)</t>
  </si>
  <si>
    <t>U.P.(West)</t>
  </si>
  <si>
    <t>Other Operation total</t>
  </si>
  <si>
    <t xml:space="preserve">1.  Source of data: TRAI Report </t>
  </si>
  <si>
    <t>2. Revenue from Delhi &amp; Mumbai not included in Total Revenue Figure</t>
  </si>
  <si>
    <t>Oct. to Dec. 2011</t>
  </si>
  <si>
    <t xml:space="preserve">Source of data: </t>
  </si>
  <si>
    <t>(1) Report of TRAI for Private Operator &amp; MTNL</t>
  </si>
  <si>
    <t>(2) Report from CA Cell for BSNL</t>
  </si>
  <si>
    <t>Jan. to Mar. 2012</t>
  </si>
  <si>
    <t>Jan. to Mar. 2011</t>
  </si>
  <si>
    <t>April to March</t>
  </si>
  <si>
    <t>Sub: License area wise Gross Revenue  (Rs. in Crore) of BSNL for the year 2011-12 (Q1,Q2, Q3 &amp; Q4)  and %age growth against corresponding period of previous year</t>
  </si>
  <si>
    <t>April 11 - March 12</t>
  </si>
  <si>
    <t>April 10 - March 11</t>
  </si>
  <si>
    <t>BSNL*</t>
  </si>
  <si>
    <t>(3)   * This is the income from services.  It does not include other incomes</t>
  </si>
  <si>
    <t>April 2010 to Mar. 2011</t>
  </si>
  <si>
    <t>April 2011 to March 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</si>
</sst>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09]dd\ mmmm\ yyyy"/>
    <numFmt numFmtId="199" formatCode="#\ ???/???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vertical="center"/>
      <protection/>
    </xf>
    <xf numFmtId="4" fontId="6" fillId="0" borderId="13" xfId="15" applyNumberFormat="1" applyFont="1" applyBorder="1" applyAlignment="1">
      <alignment horizontal="center" vertical="center"/>
      <protection/>
    </xf>
    <xf numFmtId="4" fontId="5" fillId="0" borderId="14" xfId="15" applyNumberFormat="1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1" fontId="0" fillId="0" borderId="0" xfId="0" applyNumberFormat="1" applyAlignment="1">
      <alignment horizontal="center" vertical="top"/>
    </xf>
    <xf numFmtId="0" fontId="6" fillId="0" borderId="0" xfId="0" applyFont="1" applyAlignment="1">
      <alignment/>
    </xf>
    <xf numFmtId="4" fontId="6" fillId="0" borderId="16" xfId="15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41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2" xfId="15" applyNumberFormat="1" applyFont="1" applyBorder="1" applyAlignment="1">
      <alignment horizontal="center" vertical="center"/>
      <protection/>
    </xf>
    <xf numFmtId="3" fontId="6" fillId="0" borderId="11" xfId="15" applyNumberFormat="1" applyFont="1" applyBorder="1" applyAlignment="1">
      <alignment horizontal="center" vertical="center"/>
      <protection/>
    </xf>
    <xf numFmtId="4" fontId="6" fillId="0" borderId="17" xfId="15" applyNumberFormat="1" applyFont="1" applyBorder="1" applyAlignment="1">
      <alignment horizontal="center" vertical="center"/>
      <protection/>
    </xf>
    <xf numFmtId="3" fontId="6" fillId="0" borderId="15" xfId="15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15" applyFont="1" applyFill="1" applyBorder="1" applyAlignment="1">
      <alignment vertical="center"/>
      <protection/>
    </xf>
    <xf numFmtId="3" fontId="6" fillId="0" borderId="10" xfId="15" applyNumberFormat="1" applyFont="1" applyBorder="1" applyAlignment="1">
      <alignment horizontal="center" vertical="center"/>
      <protection/>
    </xf>
    <xf numFmtId="4" fontId="6" fillId="0" borderId="10" xfId="15" applyNumberFormat="1" applyFont="1" applyBorder="1" applyAlignment="1">
      <alignment horizontal="center" vertical="center"/>
      <protection/>
    </xf>
    <xf numFmtId="3" fontId="5" fillId="0" borderId="10" xfId="15" applyNumberFormat="1" applyFont="1" applyBorder="1" applyAlignment="1">
      <alignment horizontal="center" vertical="center"/>
      <protection/>
    </xf>
    <xf numFmtId="4" fontId="5" fillId="0" borderId="10" xfId="15" applyNumberFormat="1" applyFont="1" applyBorder="1" applyAlignment="1">
      <alignment horizontal="center" vertical="center"/>
      <protection/>
    </xf>
    <xf numFmtId="3" fontId="6" fillId="0" borderId="18" xfId="15" applyNumberFormat="1" applyFont="1" applyBorder="1" applyAlignment="1">
      <alignment horizontal="center" vertical="center"/>
      <protection/>
    </xf>
    <xf numFmtId="4" fontId="6" fillId="0" borderId="18" xfId="15" applyNumberFormat="1" applyFont="1" applyBorder="1" applyAlignment="1">
      <alignment horizontal="center" vertical="center"/>
      <protection/>
    </xf>
    <xf numFmtId="3" fontId="6" fillId="0" borderId="19" xfId="15" applyNumberFormat="1" applyFont="1" applyBorder="1" applyAlignment="1">
      <alignment horizontal="center" vertical="center"/>
      <protection/>
    </xf>
    <xf numFmtId="3" fontId="6" fillId="0" borderId="20" xfId="15" applyNumberFormat="1" applyFont="1" applyBorder="1" applyAlignment="1">
      <alignment horizontal="center" vertical="center"/>
      <protection/>
    </xf>
    <xf numFmtId="3" fontId="5" fillId="0" borderId="20" xfId="15" applyNumberFormat="1" applyFont="1" applyBorder="1" applyAlignment="1">
      <alignment horizontal="center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4" fontId="6" fillId="0" borderId="21" xfId="15" applyNumberFormat="1" applyFont="1" applyBorder="1" applyAlignment="1">
      <alignment horizontal="center" vertical="center"/>
      <protection/>
    </xf>
    <xf numFmtId="4" fontId="5" fillId="0" borderId="16" xfId="15" applyNumberFormat="1" applyFont="1" applyBorder="1" applyAlignment="1">
      <alignment horizontal="center" vertical="center"/>
      <protection/>
    </xf>
    <xf numFmtId="4" fontId="6" fillId="0" borderId="15" xfId="15" applyNumberFormat="1" applyFont="1" applyBorder="1" applyAlignment="1">
      <alignment horizontal="center" vertical="center"/>
      <protection/>
    </xf>
    <xf numFmtId="0" fontId="5" fillId="2" borderId="22" xfId="15" applyFont="1" applyFill="1" applyBorder="1" applyAlignment="1">
      <alignment horizontal="center" vertical="center" wrapText="1"/>
      <protection/>
    </xf>
    <xf numFmtId="0" fontId="5" fillId="2" borderId="23" xfId="15" applyFont="1" applyFill="1" applyBorder="1" applyAlignment="1">
      <alignment horizontal="center" vertical="center" wrapText="1"/>
      <protection/>
    </xf>
    <xf numFmtId="0" fontId="5" fillId="2" borderId="12" xfId="15" applyFont="1" applyFill="1" applyBorder="1" applyAlignment="1">
      <alignment horizontal="center" vertical="center" wrapText="1"/>
      <protection/>
    </xf>
    <xf numFmtId="0" fontId="5" fillId="2" borderId="14" xfId="15" applyFont="1" applyFill="1" applyBorder="1" applyAlignment="1">
      <alignment horizontal="center" vertical="center" wrapText="1"/>
      <protection/>
    </xf>
    <xf numFmtId="0" fontId="5" fillId="2" borderId="24" xfId="1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3" fontId="6" fillId="0" borderId="25" xfId="15" applyNumberFormat="1" applyFont="1" applyBorder="1" applyAlignment="1">
      <alignment horizontal="center" vertical="center"/>
      <protection/>
    </xf>
    <xf numFmtId="3" fontId="6" fillId="0" borderId="26" xfId="15" applyNumberFormat="1" applyFont="1" applyBorder="1" applyAlignment="1">
      <alignment horizontal="center" vertical="center"/>
      <protection/>
    </xf>
    <xf numFmtId="3" fontId="5" fillId="0" borderId="27" xfId="15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1" xfId="15" applyFont="1" applyBorder="1" applyAlignment="1">
      <alignment horizontal="center" vertical="center" wrapText="1"/>
      <protection/>
    </xf>
    <xf numFmtId="0" fontId="4" fillId="24" borderId="13" xfId="15" applyFont="1" applyFill="1" applyBorder="1" applyAlignment="1">
      <alignment vertical="center" wrapText="1"/>
      <protection/>
    </xf>
    <xf numFmtId="187" fontId="4" fillId="0" borderId="2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28" xfId="15" applyFont="1" applyBorder="1" applyAlignment="1">
      <alignment horizontal="center" vertical="center" wrapText="1"/>
      <protection/>
    </xf>
    <xf numFmtId="0" fontId="4" fillId="24" borderId="29" xfId="15" applyFont="1" applyFill="1" applyBorder="1" applyAlignment="1">
      <alignment vertical="center" wrapText="1"/>
      <protection/>
    </xf>
    <xf numFmtId="187" fontId="4" fillId="0" borderId="2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24" borderId="17" xfId="15" applyFont="1" applyFill="1" applyBorder="1" applyAlignment="1">
      <alignment vertical="center" wrapText="1"/>
      <protection/>
    </xf>
    <xf numFmtId="0" fontId="4" fillId="0" borderId="32" xfId="15" applyFont="1" applyBorder="1" applyAlignment="1">
      <alignment horizontal="center" vertical="center" wrapText="1"/>
      <protection/>
    </xf>
    <xf numFmtId="0" fontId="4" fillId="24" borderId="33" xfId="15" applyFont="1" applyFill="1" applyBorder="1" applyAlignment="1">
      <alignment vertical="center" wrapText="1"/>
      <protection/>
    </xf>
    <xf numFmtId="2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" fontId="3" fillId="8" borderId="24" xfId="0" applyNumberFormat="1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36" xfId="15" applyFont="1" applyFill="1" applyBorder="1" applyAlignment="1">
      <alignment horizontal="center" vertical="center" wrapText="1"/>
      <protection/>
    </xf>
    <xf numFmtId="0" fontId="3" fillId="8" borderId="37" xfId="15" applyFont="1" applyFill="1" applyBorder="1" applyAlignment="1">
      <alignment vertical="center" wrapText="1"/>
      <protection/>
    </xf>
    <xf numFmtId="187" fontId="3" fillId="8" borderId="38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vertical="center"/>
    </xf>
    <xf numFmtId="3" fontId="3" fillId="8" borderId="39" xfId="0" applyNumberFormat="1" applyFont="1" applyFill="1" applyBorder="1" applyAlignment="1">
      <alignment horizontal="center" vertical="center"/>
    </xf>
    <xf numFmtId="3" fontId="3" fillId="8" borderId="39" xfId="0" applyNumberFormat="1" applyFont="1" applyFill="1" applyBorder="1" applyAlignment="1">
      <alignment/>
    </xf>
    <xf numFmtId="3" fontId="3" fillId="8" borderId="39" xfId="0" applyNumberFormat="1" applyFont="1" applyFill="1" applyBorder="1" applyAlignment="1">
      <alignment horizontal="center"/>
    </xf>
    <xf numFmtId="2" fontId="3" fillId="8" borderId="37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/>
    </xf>
    <xf numFmtId="2" fontId="3" fillId="8" borderId="40" xfId="0" applyNumberFormat="1" applyFont="1" applyFill="1" applyBorder="1" applyAlignment="1">
      <alignment horizontal="center"/>
    </xf>
    <xf numFmtId="2" fontId="3" fillId="11" borderId="33" xfId="0" applyNumberFormat="1" applyFont="1" applyFill="1" applyBorder="1" applyAlignment="1">
      <alignment horizontal="center"/>
    </xf>
    <xf numFmtId="187" fontId="3" fillId="11" borderId="22" xfId="0" applyNumberFormat="1" applyFont="1" applyFill="1" applyBorder="1" applyAlignment="1">
      <alignment horizontal="center"/>
    </xf>
    <xf numFmtId="187" fontId="3" fillId="11" borderId="24" xfId="0" applyNumberFormat="1" applyFont="1" applyFill="1" applyBorder="1" applyAlignment="1">
      <alignment horizontal="center"/>
    </xf>
    <xf numFmtId="3" fontId="3" fillId="11" borderId="24" xfId="0" applyNumberFormat="1" applyFont="1" applyFill="1" applyBorder="1" applyAlignment="1">
      <alignment horizontal="center"/>
    </xf>
    <xf numFmtId="2" fontId="3" fillId="11" borderId="14" xfId="0" applyNumberFormat="1" applyFont="1" applyFill="1" applyBorder="1" applyAlignment="1">
      <alignment horizontal="center"/>
    </xf>
    <xf numFmtId="2" fontId="3" fillId="11" borderId="12" xfId="0" applyNumberFormat="1" applyFont="1" applyFill="1" applyBorder="1" applyAlignment="1">
      <alignment horizontal="center"/>
    </xf>
    <xf numFmtId="2" fontId="3" fillId="11" borderId="24" xfId="0" applyNumberFormat="1" applyFont="1" applyFill="1" applyBorder="1" applyAlignment="1">
      <alignment horizontal="center"/>
    </xf>
    <xf numFmtId="2" fontId="3" fillId="11" borderId="23" xfId="0" applyNumberFormat="1" applyFont="1" applyFill="1" applyBorder="1" applyAlignment="1">
      <alignment horizontal="center"/>
    </xf>
    <xf numFmtId="2" fontId="3" fillId="11" borderId="35" xfId="0" applyNumberFormat="1" applyFont="1" applyFill="1" applyBorder="1" applyAlignment="1">
      <alignment horizontal="center"/>
    </xf>
    <xf numFmtId="187" fontId="3" fillId="11" borderId="34" xfId="0" applyNumberFormat="1" applyFont="1" applyFill="1" applyBorder="1" applyAlignment="1">
      <alignment horizontal="center"/>
    </xf>
    <xf numFmtId="0" fontId="3" fillId="11" borderId="34" xfId="0" applyFont="1" applyFill="1" applyBorder="1" applyAlignment="1">
      <alignment/>
    </xf>
    <xf numFmtId="3" fontId="3" fillId="11" borderId="34" xfId="0" applyNumberFormat="1" applyFont="1" applyFill="1" applyBorder="1" applyAlignment="1">
      <alignment horizontal="center"/>
    </xf>
    <xf numFmtId="0" fontId="3" fillId="8" borderId="41" xfId="0" applyFont="1" applyFill="1" applyBorder="1" applyAlignment="1">
      <alignment/>
    </xf>
    <xf numFmtId="2" fontId="3" fillId="8" borderId="41" xfId="0" applyNumberFormat="1" applyFont="1" applyFill="1" applyBorder="1" applyAlignment="1">
      <alignment/>
    </xf>
    <xf numFmtId="3" fontId="3" fillId="8" borderId="41" xfId="0" applyNumberFormat="1" applyFont="1" applyFill="1" applyBorder="1" applyAlignment="1">
      <alignment horizontal="center"/>
    </xf>
    <xf numFmtId="2" fontId="3" fillId="8" borderId="42" xfId="0" applyNumberFormat="1" applyFont="1" applyFill="1" applyBorder="1" applyAlignment="1">
      <alignment horizontal="center"/>
    </xf>
    <xf numFmtId="2" fontId="3" fillId="8" borderId="43" xfId="0" applyNumberFormat="1" applyFont="1" applyFill="1" applyBorder="1" applyAlignment="1">
      <alignment horizontal="center"/>
    </xf>
    <xf numFmtId="2" fontId="3" fillId="8" borderId="4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8" borderId="44" xfId="0" applyNumberFormat="1" applyFont="1" applyFill="1" applyBorder="1" applyAlignment="1">
      <alignment horizontal="center"/>
    </xf>
    <xf numFmtId="2" fontId="4" fillId="8" borderId="45" xfId="0" applyNumberFormat="1" applyFont="1" applyFill="1" applyBorder="1" applyAlignment="1">
      <alignment horizontal="center"/>
    </xf>
    <xf numFmtId="2" fontId="4" fillId="8" borderId="46" xfId="0" applyNumberFormat="1" applyFont="1" applyFill="1" applyBorder="1" applyAlignment="1">
      <alignment horizontal="center"/>
    </xf>
    <xf numFmtId="0" fontId="4" fillId="0" borderId="18" xfId="15" applyFont="1" applyBorder="1" applyAlignment="1">
      <alignment horizontal="center" vertical="center" wrapText="1"/>
      <protection/>
    </xf>
    <xf numFmtId="0" fontId="4" fillId="24" borderId="18" xfId="15" applyFont="1" applyFill="1" applyBorder="1" applyAlignment="1">
      <alignment vertical="center" wrapText="1"/>
      <protection/>
    </xf>
    <xf numFmtId="187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24" borderId="30" xfId="15" applyFont="1" applyFill="1" applyBorder="1" applyAlignment="1">
      <alignment vertical="center" wrapText="1"/>
      <protection/>
    </xf>
    <xf numFmtId="187" fontId="4" fillId="0" borderId="47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12" xfId="15" applyFont="1" applyBorder="1" applyAlignment="1">
      <alignment horizontal="center" vertical="center" wrapText="1"/>
      <protection/>
    </xf>
    <xf numFmtId="0" fontId="4" fillId="24" borderId="24" xfId="15" applyFont="1" applyFill="1" applyBorder="1" applyAlignment="1">
      <alignment vertical="center" wrapText="1"/>
      <protection/>
    </xf>
    <xf numFmtId="187" fontId="4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6" fillId="0" borderId="28" xfId="15" applyNumberFormat="1" applyFont="1" applyBorder="1" applyAlignment="1">
      <alignment horizontal="center" vertical="center"/>
      <protection/>
    </xf>
    <xf numFmtId="17" fontId="5" fillId="2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2" xfId="15" applyNumberFormat="1" applyFont="1" applyBorder="1" applyAlignment="1">
      <alignment horizontal="center" vertical="center"/>
      <protection/>
    </xf>
    <xf numFmtId="0" fontId="3" fillId="8" borderId="11" xfId="1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5" fillId="2" borderId="28" xfId="15" applyFont="1" applyFill="1" applyBorder="1" applyAlignment="1">
      <alignment horizontal="center" vertical="center" wrapText="1"/>
      <protection/>
    </xf>
    <xf numFmtId="0" fontId="5" fillId="2" borderId="12" xfId="15" applyFont="1" applyFill="1" applyBorder="1" applyAlignment="1">
      <alignment horizontal="center" vertical="center" wrapText="1"/>
      <protection/>
    </xf>
    <xf numFmtId="0" fontId="5" fillId="2" borderId="29" xfId="15" applyFont="1" applyFill="1" applyBorder="1" applyAlignment="1">
      <alignment horizontal="center" vertical="center" wrapText="1"/>
      <protection/>
    </xf>
    <xf numFmtId="0" fontId="5" fillId="2" borderId="14" xfId="15" applyFont="1" applyFill="1" applyBorder="1" applyAlignment="1">
      <alignment horizontal="center" vertical="center" wrapText="1"/>
      <protection/>
    </xf>
    <xf numFmtId="17" fontId="5" fillId="2" borderId="30" xfId="0" applyNumberFormat="1" applyFont="1" applyFill="1" applyBorder="1" applyAlignment="1">
      <alignment horizontal="center" wrapText="1"/>
    </xf>
    <xf numFmtId="17" fontId="5" fillId="2" borderId="31" xfId="0" applyNumberFormat="1" applyFont="1" applyFill="1" applyBorder="1" applyAlignment="1">
      <alignment horizontal="center" wrapText="1"/>
    </xf>
    <xf numFmtId="17" fontId="5" fillId="2" borderId="28" xfId="0" applyNumberFormat="1" applyFont="1" applyFill="1" applyBorder="1" applyAlignment="1">
      <alignment horizontal="center" wrapText="1"/>
    </xf>
    <xf numFmtId="17" fontId="5" fillId="2" borderId="29" xfId="0" applyNumberFormat="1" applyFont="1" applyFill="1" applyBorder="1" applyAlignment="1">
      <alignment horizontal="center" wrapText="1"/>
    </xf>
    <xf numFmtId="17" fontId="5" fillId="2" borderId="47" xfId="0" applyNumberFormat="1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11" borderId="12" xfId="15" applyFont="1" applyFill="1" applyBorder="1" applyAlignment="1">
      <alignment horizontal="center" vertical="center" wrapText="1"/>
      <protection/>
    </xf>
    <xf numFmtId="0" fontId="3" fillId="11" borderId="14" xfId="15" applyFont="1" applyFill="1" applyBorder="1" applyAlignment="1">
      <alignment horizontal="center" vertical="center" wrapText="1"/>
      <protection/>
    </xf>
    <xf numFmtId="17" fontId="3" fillId="8" borderId="16" xfId="0" applyNumberFormat="1" applyFont="1" applyFill="1" applyBorder="1" applyAlignment="1">
      <alignment horizontal="center" vertical="center" wrapText="1"/>
    </xf>
    <xf numFmtId="17" fontId="3" fillId="8" borderId="26" xfId="0" applyNumberFormat="1" applyFont="1" applyFill="1" applyBorder="1" applyAlignment="1">
      <alignment horizontal="center" vertical="center" wrapText="1"/>
    </xf>
    <xf numFmtId="17" fontId="3" fillId="8" borderId="2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8" borderId="28" xfId="15" applyFont="1" applyFill="1" applyBorder="1" applyAlignment="1">
      <alignment horizontal="center" vertical="center" wrapText="1"/>
      <protection/>
    </xf>
    <xf numFmtId="0" fontId="3" fillId="8" borderId="12" xfId="15" applyFont="1" applyFill="1" applyBorder="1" applyAlignment="1">
      <alignment horizontal="center" vertical="center" wrapText="1"/>
      <protection/>
    </xf>
    <xf numFmtId="0" fontId="3" fillId="8" borderId="29" xfId="15" applyFont="1" applyFill="1" applyBorder="1" applyAlignment="1">
      <alignment horizontal="center" vertical="center" wrapText="1"/>
      <protection/>
    </xf>
    <xf numFmtId="0" fontId="3" fillId="8" borderId="13" xfId="15" applyFont="1" applyFill="1" applyBorder="1" applyAlignment="1">
      <alignment horizontal="center" vertical="center" wrapText="1"/>
      <protection/>
    </xf>
    <xf numFmtId="0" fontId="3" fillId="8" borderId="14" xfId="15" applyFont="1" applyFill="1" applyBorder="1" applyAlignment="1">
      <alignment horizontal="center" vertical="center" wrapText="1"/>
      <protection/>
    </xf>
    <xf numFmtId="0" fontId="3" fillId="8" borderId="47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48" xfId="15" applyFont="1" applyFill="1" applyBorder="1" applyAlignment="1">
      <alignment horizontal="center" vertical="center" wrapText="1"/>
      <protection/>
    </xf>
    <xf numFmtId="0" fontId="3" fillId="8" borderId="41" xfId="15" applyFont="1" applyFill="1" applyBorder="1" applyAlignment="1">
      <alignment horizontal="center" vertical="center" wrapText="1"/>
      <protection/>
    </xf>
    <xf numFmtId="0" fontId="3" fillId="8" borderId="22" xfId="0" applyFont="1" applyFill="1" applyBorder="1" applyAlignment="1">
      <alignment horizontal="center" vertical="center" wrapText="1"/>
    </xf>
    <xf numFmtId="0" fontId="3" fillId="11" borderId="34" xfId="15" applyFont="1" applyFill="1" applyBorder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zoomScalePageLayoutView="0" workbookViewId="0" topLeftCell="A6">
      <selection activeCell="T9" sqref="T9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10.7109375" style="0" hidden="1" customWidth="1"/>
    <col min="4" max="4" width="11.421875" style="0" hidden="1" customWidth="1"/>
    <col min="5" max="5" width="11.00390625" style="0" hidden="1" customWidth="1"/>
    <col min="6" max="6" width="8.7109375" style="0" hidden="1" customWidth="1"/>
    <col min="7" max="7" width="10.8515625" style="0" hidden="1" customWidth="1"/>
    <col min="8" max="10" width="10.00390625" style="0" hidden="1" customWidth="1"/>
    <col min="11" max="11" width="10.00390625" style="0" customWidth="1"/>
    <col min="12" max="12" width="8.421875" style="0" customWidth="1"/>
    <col min="13" max="13" width="8.28125" style="0" customWidth="1"/>
    <col min="14" max="14" width="8.421875" style="0" customWidth="1"/>
    <col min="15" max="15" width="8.00390625" style="0" customWidth="1"/>
    <col min="16" max="16" width="8.8515625" style="0" customWidth="1"/>
    <col min="17" max="17" width="8.140625" style="0" customWidth="1"/>
    <col min="18" max="18" width="8.421875" style="0" customWidth="1"/>
    <col min="19" max="19" width="8.00390625" style="0" customWidth="1"/>
    <col min="20" max="20" width="8.8515625" style="0" customWidth="1"/>
    <col min="21" max="21" width="9.8515625" style="0" customWidth="1"/>
    <col min="22" max="22" width="8.8515625" style="0" customWidth="1"/>
    <col min="23" max="23" width="9.28125" style="0" customWidth="1"/>
    <col min="24" max="24" width="17.421875" style="0" customWidth="1"/>
    <col min="30" max="30" width="17.57421875" style="0" customWidth="1"/>
  </cols>
  <sheetData>
    <row r="1" ht="12.75">
      <c r="X1" s="19" t="s">
        <v>36</v>
      </c>
    </row>
    <row r="3" spans="1:24" ht="15.75">
      <c r="A3" s="159" t="s">
        <v>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ht="13.5" thickBot="1"/>
    <row r="5" spans="1:24" s="150" customFormat="1" ht="36.75" customHeight="1">
      <c r="A5" s="160" t="s">
        <v>28</v>
      </c>
      <c r="B5" s="162" t="s">
        <v>29</v>
      </c>
      <c r="C5" s="168" t="s">
        <v>57</v>
      </c>
      <c r="D5" s="165"/>
      <c r="E5" s="166" t="s">
        <v>59</v>
      </c>
      <c r="F5" s="167"/>
      <c r="G5" s="166" t="s">
        <v>61</v>
      </c>
      <c r="H5" s="167"/>
      <c r="I5" s="164" t="s">
        <v>73</v>
      </c>
      <c r="J5" s="165"/>
      <c r="K5" s="166" t="s">
        <v>80</v>
      </c>
      <c r="L5" s="167"/>
      <c r="M5" s="166" t="s">
        <v>58</v>
      </c>
      <c r="N5" s="167"/>
      <c r="O5" s="166" t="s">
        <v>60</v>
      </c>
      <c r="P5" s="167"/>
      <c r="Q5" s="166" t="s">
        <v>68</v>
      </c>
      <c r="R5" s="167"/>
      <c r="S5" s="166" t="s">
        <v>72</v>
      </c>
      <c r="T5" s="167"/>
      <c r="U5" s="166" t="s">
        <v>81</v>
      </c>
      <c r="V5" s="167"/>
      <c r="W5" s="160" t="s">
        <v>37</v>
      </c>
      <c r="X5" s="153" t="s">
        <v>74</v>
      </c>
    </row>
    <row r="6" spans="1:24" ht="87" customHeight="1" thickBot="1">
      <c r="A6" s="161"/>
      <c r="B6" s="163"/>
      <c r="C6" s="42" t="s">
        <v>34</v>
      </c>
      <c r="D6" s="43" t="s">
        <v>35</v>
      </c>
      <c r="E6" s="44" t="s">
        <v>34</v>
      </c>
      <c r="F6" s="45" t="s">
        <v>35</v>
      </c>
      <c r="G6" s="42" t="s">
        <v>34</v>
      </c>
      <c r="H6" s="46" t="s">
        <v>35</v>
      </c>
      <c r="I6" s="46" t="s">
        <v>34</v>
      </c>
      <c r="J6" s="43" t="s">
        <v>35</v>
      </c>
      <c r="K6" s="44" t="s">
        <v>34</v>
      </c>
      <c r="L6" s="45" t="s">
        <v>35</v>
      </c>
      <c r="M6" s="44" t="s">
        <v>34</v>
      </c>
      <c r="N6" s="45" t="s">
        <v>35</v>
      </c>
      <c r="O6" s="42" t="s">
        <v>34</v>
      </c>
      <c r="P6" s="46" t="s">
        <v>35</v>
      </c>
      <c r="Q6" s="44" t="s">
        <v>34</v>
      </c>
      <c r="R6" s="45" t="s">
        <v>35</v>
      </c>
      <c r="S6" s="44" t="s">
        <v>34</v>
      </c>
      <c r="T6" s="45" t="s">
        <v>35</v>
      </c>
      <c r="U6" s="44" t="s">
        <v>34</v>
      </c>
      <c r="V6" s="45" t="s">
        <v>35</v>
      </c>
      <c r="W6" s="161"/>
      <c r="X6" s="45" t="s">
        <v>39</v>
      </c>
    </row>
    <row r="7" spans="1:30" ht="24.75" customHeight="1">
      <c r="A7" s="9">
        <v>1</v>
      </c>
      <c r="B7" s="36" t="s">
        <v>78</v>
      </c>
      <c r="C7" s="33">
        <v>6873</v>
      </c>
      <c r="D7" s="39">
        <f aca="true" t="shared" si="0" ref="D7:D15">C7/$C$15*100</f>
        <v>16.667875186643588</v>
      </c>
      <c r="E7" s="23">
        <v>6951</v>
      </c>
      <c r="F7" s="22">
        <f aca="true" t="shared" si="1" ref="F7:F15">E7/$E$15*100</f>
        <v>16.460661718127447</v>
      </c>
      <c r="G7" s="33">
        <f>20253-E7-C7</f>
        <v>6429</v>
      </c>
      <c r="H7" s="32">
        <f aca="true" t="shared" si="2" ref="H7:H15">G7/$G$15*100</f>
        <v>14.801952227614382</v>
      </c>
      <c r="I7" s="31">
        <f>27044-20253</f>
        <v>6791</v>
      </c>
      <c r="J7" s="39">
        <f aca="true" t="shared" si="3" ref="J7:J15">I7/$I$15*100</f>
        <v>15.030960547214612</v>
      </c>
      <c r="K7" s="23">
        <v>27044</v>
      </c>
      <c r="L7" s="22">
        <f aca="true" t="shared" si="4" ref="L7:L15">K7/$K$15*100</f>
        <v>15.716265730648871</v>
      </c>
      <c r="M7" s="23">
        <v>7233</v>
      </c>
      <c r="N7" s="22">
        <f aca="true" t="shared" si="5" ref="N7:N15">M7/M$15*100</f>
        <v>15.305746733377404</v>
      </c>
      <c r="O7" s="48">
        <f>14118-7233</f>
        <v>6885</v>
      </c>
      <c r="P7" s="22">
        <f aca="true" t="shared" si="6" ref="P7:R15">O7/O$15*100</f>
        <v>14.877180608972596</v>
      </c>
      <c r="Q7" s="152">
        <v>5686</v>
      </c>
      <c r="R7" s="22">
        <f t="shared" si="6"/>
        <v>11.728523662286177</v>
      </c>
      <c r="S7" s="23">
        <v>6601</v>
      </c>
      <c r="T7" s="22">
        <f aca="true" t="shared" si="7" ref="T7:T15">S7/S$15*100</f>
        <v>13.089269971299183</v>
      </c>
      <c r="U7" s="23">
        <f>M7+O7+S7+Q7</f>
        <v>26405</v>
      </c>
      <c r="V7" s="22">
        <f aca="true" t="shared" si="8" ref="V7:V15">U7/$U$15*100</f>
        <v>13.720702817994887</v>
      </c>
      <c r="W7" s="41">
        <f>(S7-Q7)/Q7*100</f>
        <v>16.09215617305663</v>
      </c>
      <c r="X7" s="22">
        <f>(U7-K7)/K7*100</f>
        <v>-2.3628161514568853</v>
      </c>
      <c r="AD7" s="24">
        <v>21290</v>
      </c>
    </row>
    <row r="8" spans="1:30" ht="24.75" customHeight="1">
      <c r="A8" s="5">
        <v>2</v>
      </c>
      <c r="B8" s="37" t="s">
        <v>22</v>
      </c>
      <c r="C8" s="34">
        <v>11825.99</v>
      </c>
      <c r="D8" s="13">
        <f t="shared" si="0"/>
        <v>28.679488619015743</v>
      </c>
      <c r="E8" s="21">
        <v>11990.16</v>
      </c>
      <c r="F8" s="7">
        <f t="shared" si="1"/>
        <v>28.393895512332467</v>
      </c>
      <c r="G8" s="34">
        <v>12416.52</v>
      </c>
      <c r="H8" s="28">
        <f t="shared" si="2"/>
        <v>28.58745308340621</v>
      </c>
      <c r="I8" s="27">
        <v>12512.08</v>
      </c>
      <c r="J8" s="13">
        <f t="shared" si="3"/>
        <v>27.693797797613463</v>
      </c>
      <c r="K8" s="23">
        <v>48744.75</v>
      </c>
      <c r="L8" s="7">
        <f t="shared" si="4"/>
        <v>28.327371837525757</v>
      </c>
      <c r="M8" s="21">
        <v>13229.109999999999</v>
      </c>
      <c r="N8" s="7">
        <f t="shared" si="5"/>
        <v>27.994111318676946</v>
      </c>
      <c r="O8" s="49">
        <v>13239.06</v>
      </c>
      <c r="P8" s="7">
        <f t="shared" si="6"/>
        <v>28.607100466670254</v>
      </c>
      <c r="Q8" s="21">
        <v>13671.879999999997</v>
      </c>
      <c r="R8" s="7">
        <f t="shared" si="6"/>
        <v>28.201014436851406</v>
      </c>
      <c r="S8" s="21">
        <v>13803.52</v>
      </c>
      <c r="T8" s="7">
        <f t="shared" si="7"/>
        <v>27.37130735255684</v>
      </c>
      <c r="U8" s="23">
        <f aca="true" t="shared" si="9" ref="U8:U14">M8+O8+S8+Q8</f>
        <v>53943.57</v>
      </c>
      <c r="V8" s="7">
        <f t="shared" si="8"/>
        <v>28.03043714871064</v>
      </c>
      <c r="W8" s="41">
        <f aca="true" t="shared" si="10" ref="W8:W15">(S8-Q8)/Q8*100</f>
        <v>0.9628522192997823</v>
      </c>
      <c r="X8" s="7">
        <f>(U8-K8)/K8*100</f>
        <v>10.665394734817594</v>
      </c>
      <c r="AD8" s="24">
        <v>36232.67</v>
      </c>
    </row>
    <row r="9" spans="1:30" ht="24.75" customHeight="1">
      <c r="A9" s="5">
        <v>3</v>
      </c>
      <c r="B9" s="37" t="s">
        <v>30</v>
      </c>
      <c r="C9" s="34">
        <v>4448.42</v>
      </c>
      <c r="D9" s="13">
        <f t="shared" si="0"/>
        <v>10.787968767316903</v>
      </c>
      <c r="E9" s="21">
        <v>4502.54</v>
      </c>
      <c r="F9" s="7">
        <f t="shared" si="1"/>
        <v>10.66246407888614</v>
      </c>
      <c r="G9" s="34">
        <v>4415.56</v>
      </c>
      <c r="H9" s="28">
        <f t="shared" si="2"/>
        <v>10.166263521257576</v>
      </c>
      <c r="I9" s="27">
        <v>4350.71</v>
      </c>
      <c r="J9" s="13">
        <f t="shared" si="3"/>
        <v>9.629708490998688</v>
      </c>
      <c r="K9" s="23">
        <v>17717.23</v>
      </c>
      <c r="L9" s="7">
        <f t="shared" si="4"/>
        <v>10.296135730329246</v>
      </c>
      <c r="M9" s="21">
        <v>4214.1</v>
      </c>
      <c r="N9" s="7">
        <f t="shared" si="5"/>
        <v>8.91745434938832</v>
      </c>
      <c r="O9" s="49">
        <v>4260.77</v>
      </c>
      <c r="P9" s="7">
        <f t="shared" si="6"/>
        <v>9.206716749933504</v>
      </c>
      <c r="Q9" s="21">
        <v>4157.52</v>
      </c>
      <c r="R9" s="7">
        <f t="shared" si="6"/>
        <v>8.575724885055932</v>
      </c>
      <c r="S9" s="21">
        <v>4059.9099999999994</v>
      </c>
      <c r="T9" s="7">
        <f t="shared" si="7"/>
        <v>8.050485994421642</v>
      </c>
      <c r="U9" s="23">
        <f t="shared" si="9"/>
        <v>16692.300000000003</v>
      </c>
      <c r="V9" s="7">
        <f t="shared" si="8"/>
        <v>8.673739354244123</v>
      </c>
      <c r="W9" s="41">
        <f t="shared" si="10"/>
        <v>-2.3477938771190763</v>
      </c>
      <c r="X9" s="7">
        <f>(U9-K9)/K9*100</f>
        <v>-5.784933649334556</v>
      </c>
      <c r="AD9" s="24">
        <v>13366.52</v>
      </c>
    </row>
    <row r="10" spans="1:30" ht="24.75" customHeight="1">
      <c r="A10" s="5">
        <v>4</v>
      </c>
      <c r="B10" s="37" t="s">
        <v>31</v>
      </c>
      <c r="C10" s="34">
        <v>7156</v>
      </c>
      <c r="D10" s="13">
        <f t="shared" si="0"/>
        <v>17.354185193601268</v>
      </c>
      <c r="E10" s="21">
        <v>7208.4</v>
      </c>
      <c r="F10" s="7">
        <f t="shared" si="1"/>
        <v>17.070210606955815</v>
      </c>
      <c r="G10" s="34">
        <v>7606.23</v>
      </c>
      <c r="H10" s="28">
        <f t="shared" si="2"/>
        <v>17.51237410052066</v>
      </c>
      <c r="I10" s="27">
        <v>7999.709999999999</v>
      </c>
      <c r="J10" s="13">
        <f t="shared" si="3"/>
        <v>17.706276748513943</v>
      </c>
      <c r="K10" s="23">
        <v>29970.339999999997</v>
      </c>
      <c r="L10" s="7">
        <f t="shared" si="4"/>
        <v>17.41686982243363</v>
      </c>
      <c r="M10" s="21">
        <v>8427.01</v>
      </c>
      <c r="N10" s="7">
        <f t="shared" si="5"/>
        <v>17.83239054052796</v>
      </c>
      <c r="O10" s="49">
        <v>7244.23</v>
      </c>
      <c r="P10" s="7">
        <f t="shared" si="6"/>
        <v>15.65340858139979</v>
      </c>
      <c r="Q10" s="21">
        <v>9364.93</v>
      </c>
      <c r="R10" s="7">
        <f t="shared" si="6"/>
        <v>19.317059989562733</v>
      </c>
      <c r="S10" s="21">
        <v>9769.48</v>
      </c>
      <c r="T10" s="7">
        <f t="shared" si="7"/>
        <v>19.372119557522787</v>
      </c>
      <c r="U10" s="23">
        <f t="shared" si="9"/>
        <v>34805.65</v>
      </c>
      <c r="V10" s="7">
        <f t="shared" si="8"/>
        <v>18.085892067303305</v>
      </c>
      <c r="W10" s="41">
        <f t="shared" si="10"/>
        <v>4.319840084229131</v>
      </c>
      <c r="X10" s="7">
        <f aca="true" t="shared" si="11" ref="X10:X15">(U10-K10)/K10*100</f>
        <v>16.133650802760346</v>
      </c>
      <c r="AD10" s="24">
        <v>21970.63</v>
      </c>
    </row>
    <row r="11" spans="1:30" ht="24.75" customHeight="1">
      <c r="A11" s="5">
        <v>5</v>
      </c>
      <c r="B11" s="37" t="s">
        <v>32</v>
      </c>
      <c r="C11" s="34">
        <v>3220.96</v>
      </c>
      <c r="D11" s="13">
        <f t="shared" si="0"/>
        <v>7.811226431132188</v>
      </c>
      <c r="E11" s="21">
        <v>3461.78</v>
      </c>
      <c r="F11" s="7">
        <f t="shared" si="1"/>
        <v>8.197840529791286</v>
      </c>
      <c r="G11" s="34">
        <v>3692.36</v>
      </c>
      <c r="H11" s="28">
        <f t="shared" si="2"/>
        <v>8.501187793926618</v>
      </c>
      <c r="I11" s="27">
        <v>3922.0299999999997</v>
      </c>
      <c r="J11" s="13">
        <f t="shared" si="3"/>
        <v>8.680883256514816</v>
      </c>
      <c r="K11" s="23">
        <v>14297.130000000001</v>
      </c>
      <c r="L11" s="7">
        <f t="shared" si="4"/>
        <v>8.308589493626384</v>
      </c>
      <c r="M11" s="21">
        <v>4047.4299999999994</v>
      </c>
      <c r="N11" s="7">
        <f t="shared" si="5"/>
        <v>8.564764067616991</v>
      </c>
      <c r="O11" s="49">
        <v>4163.139999999999</v>
      </c>
      <c r="P11" s="7">
        <f t="shared" si="6"/>
        <v>8.995756816330887</v>
      </c>
      <c r="Q11" s="21">
        <v>4291.48</v>
      </c>
      <c r="R11" s="7">
        <f t="shared" si="6"/>
        <v>8.852044447103038</v>
      </c>
      <c r="S11" s="21">
        <v>4571.89</v>
      </c>
      <c r="T11" s="7">
        <f t="shared" si="7"/>
        <v>9.065702543415092</v>
      </c>
      <c r="U11" s="23">
        <f t="shared" si="9"/>
        <v>17073.94</v>
      </c>
      <c r="V11" s="7">
        <f t="shared" si="8"/>
        <v>8.872049107073494</v>
      </c>
      <c r="W11" s="41">
        <f t="shared" si="10"/>
        <v>6.534109444760334</v>
      </c>
      <c r="X11" s="7">
        <f t="shared" si="11"/>
        <v>19.422149760126665</v>
      </c>
      <c r="AD11" s="24">
        <v>10375.1</v>
      </c>
    </row>
    <row r="12" spans="1:30" ht="24.75" customHeight="1">
      <c r="A12" s="5">
        <v>6</v>
      </c>
      <c r="B12" s="37" t="s">
        <v>25</v>
      </c>
      <c r="C12" s="34">
        <v>4180.84</v>
      </c>
      <c r="D12" s="13">
        <f t="shared" si="0"/>
        <v>10.139054167805469</v>
      </c>
      <c r="E12" s="21">
        <v>4193.8</v>
      </c>
      <c r="F12" s="7">
        <f t="shared" si="1"/>
        <v>9.931336946264263</v>
      </c>
      <c r="G12" s="34">
        <v>4585.98</v>
      </c>
      <c r="H12" s="28">
        <f t="shared" si="2"/>
        <v>10.558633827468501</v>
      </c>
      <c r="I12" s="27">
        <v>4898.9400000000005</v>
      </c>
      <c r="J12" s="13">
        <f t="shared" si="3"/>
        <v>10.843141490674652</v>
      </c>
      <c r="K12" s="23">
        <v>17859.559999999998</v>
      </c>
      <c r="L12" s="7">
        <f t="shared" si="4"/>
        <v>10.378848942185599</v>
      </c>
      <c r="M12" s="21">
        <v>5236.21</v>
      </c>
      <c r="N12" s="7">
        <f t="shared" si="5"/>
        <v>11.080340675069555</v>
      </c>
      <c r="O12" s="49">
        <v>5360.13</v>
      </c>
      <c r="P12" s="7">
        <f t="shared" si="6"/>
        <v>11.582225431746156</v>
      </c>
      <c r="Q12" s="21">
        <v>5799.59</v>
      </c>
      <c r="R12" s="7">
        <f t="shared" si="6"/>
        <v>11.962825984269838</v>
      </c>
      <c r="S12" s="21">
        <v>6248.959999999998</v>
      </c>
      <c r="T12" s="7">
        <f t="shared" si="7"/>
        <v>12.391202011793624</v>
      </c>
      <c r="U12" s="23">
        <f t="shared" si="9"/>
        <v>22644.89</v>
      </c>
      <c r="V12" s="7">
        <f t="shared" si="8"/>
        <v>11.766854990955663</v>
      </c>
      <c r="W12" s="41">
        <f t="shared" si="10"/>
        <v>7.7483063457933765</v>
      </c>
      <c r="X12" s="7">
        <f t="shared" si="11"/>
        <v>26.794221134227286</v>
      </c>
      <c r="AD12" s="24">
        <v>12960.62</v>
      </c>
    </row>
    <row r="13" spans="1:30" ht="24.75" customHeight="1">
      <c r="A13" s="5">
        <v>7</v>
      </c>
      <c r="B13" s="37" t="s">
        <v>33</v>
      </c>
      <c r="C13" s="34">
        <v>1545.88</v>
      </c>
      <c r="D13" s="13">
        <f t="shared" si="0"/>
        <v>3.7489502245785817</v>
      </c>
      <c r="E13" s="21">
        <v>1646.01</v>
      </c>
      <c r="F13" s="7">
        <f t="shared" si="1"/>
        <v>3.8979159537699553</v>
      </c>
      <c r="G13" s="34">
        <v>1724.47</v>
      </c>
      <c r="H13" s="28">
        <f t="shared" si="2"/>
        <v>3.9703721508717016</v>
      </c>
      <c r="I13" s="27">
        <v>1746.51</v>
      </c>
      <c r="J13" s="13">
        <f t="shared" si="3"/>
        <v>3.8656638058188477</v>
      </c>
      <c r="K13" s="23">
        <v>6662.870000000001</v>
      </c>
      <c r="L13" s="7">
        <f t="shared" si="4"/>
        <v>3.87203947081676</v>
      </c>
      <c r="M13" s="21">
        <v>1869.0800000000002</v>
      </c>
      <c r="N13" s="7">
        <f t="shared" si="5"/>
        <v>3.9551590079387586</v>
      </c>
      <c r="O13" s="49">
        <v>1935.7400000000002</v>
      </c>
      <c r="P13" s="7">
        <f t="shared" si="6"/>
        <v>4.182767406247293</v>
      </c>
      <c r="Q13" s="21">
        <v>2073.7900000000004</v>
      </c>
      <c r="R13" s="7">
        <f t="shared" si="6"/>
        <v>4.27761081350905</v>
      </c>
      <c r="S13" s="21">
        <v>2202.63</v>
      </c>
      <c r="T13" s="7">
        <f t="shared" si="7"/>
        <v>4.367644101936483</v>
      </c>
      <c r="U13" s="23">
        <f t="shared" si="9"/>
        <v>8081.240000000002</v>
      </c>
      <c r="V13" s="7">
        <f t="shared" si="8"/>
        <v>4.199215771289264</v>
      </c>
      <c r="W13" s="41">
        <f t="shared" si="10"/>
        <v>6.2127795003351185</v>
      </c>
      <c r="X13" s="7">
        <f t="shared" si="11"/>
        <v>21.287673329961425</v>
      </c>
      <c r="AD13" s="24">
        <v>4916.36</v>
      </c>
    </row>
    <row r="14" spans="1:30" ht="24.75" customHeight="1">
      <c r="A14" s="5">
        <v>8</v>
      </c>
      <c r="B14" s="37" t="s">
        <v>26</v>
      </c>
      <c r="C14" s="34">
        <v>1983.92</v>
      </c>
      <c r="D14" s="13">
        <f t="shared" si="0"/>
        <v>4.811251409906292</v>
      </c>
      <c r="E14" s="21">
        <v>2274.26</v>
      </c>
      <c r="F14" s="7">
        <f t="shared" si="1"/>
        <v>5.385674653872613</v>
      </c>
      <c r="G14" s="34">
        <v>2563.34</v>
      </c>
      <c r="H14" s="28">
        <f t="shared" si="2"/>
        <v>5.901763294934368</v>
      </c>
      <c r="I14" s="27">
        <v>2959.1000000000004</v>
      </c>
      <c r="J14" s="13">
        <f t="shared" si="3"/>
        <v>6.549567862650975</v>
      </c>
      <c r="K14" s="23">
        <v>9780.62</v>
      </c>
      <c r="L14" s="7">
        <f t="shared" si="4"/>
        <v>5.6838789724337735</v>
      </c>
      <c r="M14" s="21">
        <v>3000.82</v>
      </c>
      <c r="N14" s="7">
        <f t="shared" si="5"/>
        <v>6.350033307404063</v>
      </c>
      <c r="O14" s="49">
        <v>3190.8599999999997</v>
      </c>
      <c r="P14" s="7">
        <f t="shared" si="6"/>
        <v>6.894843938699534</v>
      </c>
      <c r="Q14" s="21">
        <v>3434.91</v>
      </c>
      <c r="R14" s="7">
        <f t="shared" si="6"/>
        <v>7.085195781361837</v>
      </c>
      <c r="S14" s="21">
        <v>3173.23</v>
      </c>
      <c r="T14" s="7">
        <f t="shared" si="7"/>
        <v>6.29226846705434</v>
      </c>
      <c r="U14" s="23">
        <f t="shared" si="9"/>
        <v>12799.82</v>
      </c>
      <c r="V14" s="7">
        <f t="shared" si="8"/>
        <v>6.651108742428605</v>
      </c>
      <c r="W14" s="41">
        <f t="shared" si="10"/>
        <v>-7.618249095318359</v>
      </c>
      <c r="X14" s="7">
        <f t="shared" si="11"/>
        <v>30.869208700470917</v>
      </c>
      <c r="AD14" s="24">
        <v>6821.52</v>
      </c>
    </row>
    <row r="15" spans="1:24" ht="24.75" customHeight="1" thickBot="1">
      <c r="A15" s="6"/>
      <c r="B15" s="38" t="s">
        <v>0</v>
      </c>
      <c r="C15" s="35">
        <f>SUM(C7:C14)</f>
        <v>41235.00999999999</v>
      </c>
      <c r="D15" s="40">
        <f t="shared" si="0"/>
        <v>100</v>
      </c>
      <c r="E15" s="20">
        <f>SUM(E7:E14)</f>
        <v>42227.950000000004</v>
      </c>
      <c r="F15" s="8">
        <f t="shared" si="1"/>
        <v>100</v>
      </c>
      <c r="G15" s="35">
        <f>SUM(G7:G14)</f>
        <v>43433.45999999999</v>
      </c>
      <c r="H15" s="30">
        <f t="shared" si="2"/>
        <v>100</v>
      </c>
      <c r="I15" s="29">
        <f>SUM(I7:I14)</f>
        <v>45180.08</v>
      </c>
      <c r="J15" s="40">
        <f t="shared" si="3"/>
        <v>100</v>
      </c>
      <c r="K15" s="20">
        <f>SUM(K7:K14)</f>
        <v>172076.49999999997</v>
      </c>
      <c r="L15" s="8">
        <f t="shared" si="4"/>
        <v>100</v>
      </c>
      <c r="M15" s="20">
        <f>SUM(M7:M14)</f>
        <v>47256.76</v>
      </c>
      <c r="N15" s="8">
        <f t="shared" si="5"/>
        <v>100</v>
      </c>
      <c r="O15" s="50">
        <f>SUM(O7:O14)</f>
        <v>46278.92999999999</v>
      </c>
      <c r="P15" s="8">
        <f t="shared" si="6"/>
        <v>100</v>
      </c>
      <c r="Q15" s="20">
        <f>SUM(Q7:Q14)</f>
        <v>48480.09999999999</v>
      </c>
      <c r="R15" s="8">
        <f t="shared" si="6"/>
        <v>100</v>
      </c>
      <c r="S15" s="20">
        <f>SUM(S7:S14)</f>
        <v>50430.62</v>
      </c>
      <c r="T15" s="8">
        <f t="shared" si="7"/>
        <v>100</v>
      </c>
      <c r="U15" s="20">
        <f>SUM(U7:U14)</f>
        <v>192446.41000000003</v>
      </c>
      <c r="V15" s="8">
        <f t="shared" si="8"/>
        <v>100</v>
      </c>
      <c r="W15" s="157">
        <f t="shared" si="10"/>
        <v>4.023341536011707</v>
      </c>
      <c r="X15" s="8">
        <f t="shared" si="11"/>
        <v>11.83770590406015</v>
      </c>
    </row>
    <row r="16" ht="6.75" customHeight="1"/>
    <row r="17" spans="1:26" ht="15">
      <c r="A17" s="3" t="s">
        <v>49</v>
      </c>
      <c r="B17" s="26" t="s">
        <v>69</v>
      </c>
      <c r="K17" s="151" t="s">
        <v>70</v>
      </c>
      <c r="Q17" s="151"/>
      <c r="R17" s="151"/>
      <c r="Z17" s="156"/>
    </row>
    <row r="18" ht="12.75">
      <c r="K18" t="s">
        <v>71</v>
      </c>
    </row>
    <row r="19" spans="1:24" ht="12.75">
      <c r="A19" s="10"/>
      <c r="K19" t="s">
        <v>79</v>
      </c>
      <c r="S19" s="25"/>
      <c r="X19" s="156"/>
    </row>
    <row r="20" spans="1:2" ht="15">
      <c r="A20" s="11"/>
      <c r="B20" s="12"/>
    </row>
    <row r="21" spans="1:2" ht="17.25" customHeight="1">
      <c r="A21" s="15"/>
      <c r="B21" s="14"/>
    </row>
    <row r="22" spans="1:24" ht="12.75">
      <c r="A22" s="16"/>
      <c r="B22" s="10"/>
      <c r="X22" s="156">
        <f>X15-X7</f>
        <v>14.200522055517036</v>
      </c>
    </row>
  </sheetData>
  <sheetProtection/>
  <mergeCells count="14">
    <mergeCell ref="K5:L5"/>
    <mergeCell ref="M5:N5"/>
    <mergeCell ref="U5:V5"/>
    <mergeCell ref="O5:P5"/>
    <mergeCell ref="A3:X3"/>
    <mergeCell ref="A5:A6"/>
    <mergeCell ref="B5:B6"/>
    <mergeCell ref="I5:J5"/>
    <mergeCell ref="S5:T5"/>
    <mergeCell ref="E5:F5"/>
    <mergeCell ref="W5:W6"/>
    <mergeCell ref="Q5:R5"/>
    <mergeCell ref="C5:D5"/>
    <mergeCell ref="G5:H5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95" r:id="rId1"/>
  <headerFooter alignWithMargins="0">
    <oddFooter>&amp;C&amp;12Page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4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30" sqref="AG30"/>
    </sheetView>
  </sheetViews>
  <sheetFormatPr defaultColWidth="9.140625" defaultRowHeight="12.75"/>
  <cols>
    <col min="1" max="1" width="5.7109375" style="3" customWidth="1"/>
    <col min="2" max="2" width="18.8515625" style="3" customWidth="1"/>
    <col min="3" max="3" width="7.7109375" style="3" customWidth="1"/>
    <col min="4" max="7" width="12.8515625" style="3" hidden="1" customWidth="1"/>
    <col min="8" max="8" width="11.140625" style="3" customWidth="1"/>
    <col min="9" max="10" width="12.8515625" style="3" hidden="1" customWidth="1"/>
    <col min="11" max="12" width="12.140625" style="3" hidden="1" customWidth="1"/>
    <col min="13" max="13" width="11.00390625" style="3" customWidth="1"/>
    <col min="14" max="14" width="9.00390625" style="3" customWidth="1"/>
    <col min="15" max="15" width="8.00390625" style="3" customWidth="1"/>
    <col min="16" max="18" width="14.421875" style="3" hidden="1" customWidth="1"/>
    <col min="19" max="19" width="12.00390625" style="3" hidden="1" customWidth="1"/>
    <col min="20" max="20" width="11.140625" style="3" customWidth="1"/>
    <col min="21" max="24" width="10.8515625" style="3" hidden="1" customWidth="1"/>
    <col min="25" max="25" width="11.7109375" style="3" customWidth="1"/>
    <col min="26" max="26" width="8.8515625" style="3" customWidth="1"/>
    <col min="27" max="27" width="11.421875" style="3" customWidth="1"/>
    <col min="28" max="29" width="10.8515625" style="3" customWidth="1"/>
    <col min="30" max="30" width="10.140625" style="3" customWidth="1"/>
    <col min="31" max="31" width="11.8515625" style="3" customWidth="1"/>
    <col min="32" max="16384" width="9.140625" style="3" customWidth="1"/>
  </cols>
  <sheetData>
    <row r="1" spans="30:31" ht="15">
      <c r="AD1" s="183" t="s">
        <v>47</v>
      </c>
      <c r="AE1" s="183"/>
    </row>
    <row r="2" spans="1:42" ht="15.75" customHeight="1">
      <c r="A2" s="159" t="s">
        <v>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5:29" ht="15" thickBot="1"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31" s="17" customFormat="1" ht="32.25" customHeight="1">
      <c r="A4" s="184" t="s">
        <v>56</v>
      </c>
      <c r="B4" s="186" t="s">
        <v>44</v>
      </c>
      <c r="C4" s="189" t="s">
        <v>77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92" t="s">
        <v>76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/>
      <c r="AA4" s="192" t="s">
        <v>43</v>
      </c>
      <c r="AB4" s="190"/>
      <c r="AC4" s="190"/>
      <c r="AD4" s="193"/>
      <c r="AE4" s="169" t="s">
        <v>55</v>
      </c>
    </row>
    <row r="5" spans="1:31" s="17" customFormat="1" ht="18.75" customHeight="1">
      <c r="A5" s="158"/>
      <c r="B5" s="187"/>
      <c r="C5" s="181" t="s">
        <v>51</v>
      </c>
      <c r="D5" s="174" t="s">
        <v>45</v>
      </c>
      <c r="E5" s="175"/>
      <c r="F5" s="175"/>
      <c r="G5" s="176"/>
      <c r="H5" s="177" t="s">
        <v>41</v>
      </c>
      <c r="I5" s="179" t="s">
        <v>24</v>
      </c>
      <c r="J5" s="180"/>
      <c r="K5" s="180"/>
      <c r="L5" s="181"/>
      <c r="M5" s="177" t="s">
        <v>24</v>
      </c>
      <c r="N5" s="182"/>
      <c r="O5" s="194" t="s">
        <v>40</v>
      </c>
      <c r="P5" s="179" t="s">
        <v>46</v>
      </c>
      <c r="Q5" s="180"/>
      <c r="R5" s="180"/>
      <c r="S5" s="181"/>
      <c r="T5" s="177" t="s">
        <v>41</v>
      </c>
      <c r="U5" s="179" t="s">
        <v>24</v>
      </c>
      <c r="V5" s="180"/>
      <c r="W5" s="180"/>
      <c r="X5" s="181"/>
      <c r="Y5" s="177" t="s">
        <v>24</v>
      </c>
      <c r="Z5" s="182"/>
      <c r="AA5" s="194" t="s">
        <v>40</v>
      </c>
      <c r="AB5" s="177" t="s">
        <v>41</v>
      </c>
      <c r="AC5" s="177" t="s">
        <v>24</v>
      </c>
      <c r="AD5" s="179"/>
      <c r="AE5" s="170"/>
    </row>
    <row r="6" spans="1:31" s="17" customFormat="1" ht="60" customHeight="1" thickBot="1">
      <c r="A6" s="185"/>
      <c r="B6" s="188"/>
      <c r="C6" s="198"/>
      <c r="D6" s="81">
        <v>40330</v>
      </c>
      <c r="E6" s="81">
        <v>40422</v>
      </c>
      <c r="F6" s="81">
        <v>40513</v>
      </c>
      <c r="G6" s="81">
        <v>40603</v>
      </c>
      <c r="H6" s="178"/>
      <c r="I6" s="81">
        <v>40330</v>
      </c>
      <c r="J6" s="81">
        <v>40422</v>
      </c>
      <c r="K6" s="81">
        <v>40513</v>
      </c>
      <c r="L6" s="81">
        <v>40603</v>
      </c>
      <c r="M6" s="82" t="s">
        <v>42</v>
      </c>
      <c r="N6" s="83" t="s">
        <v>38</v>
      </c>
      <c r="O6" s="195"/>
      <c r="P6" s="81">
        <v>40695</v>
      </c>
      <c r="Q6" s="81">
        <v>40787</v>
      </c>
      <c r="R6" s="81">
        <v>40878</v>
      </c>
      <c r="S6" s="81">
        <v>40979</v>
      </c>
      <c r="T6" s="178"/>
      <c r="U6" s="81">
        <v>40695</v>
      </c>
      <c r="V6" s="81">
        <v>40787</v>
      </c>
      <c r="W6" s="81">
        <v>40878</v>
      </c>
      <c r="X6" s="81">
        <v>40979</v>
      </c>
      <c r="Y6" s="82" t="s">
        <v>42</v>
      </c>
      <c r="Z6" s="83" t="s">
        <v>38</v>
      </c>
      <c r="AA6" s="195"/>
      <c r="AB6" s="178"/>
      <c r="AC6" s="82" t="s">
        <v>42</v>
      </c>
      <c r="AD6" s="84" t="s">
        <v>38</v>
      </c>
      <c r="AE6" s="171"/>
    </row>
    <row r="7" spans="1:31" ht="14.25" customHeight="1">
      <c r="A7" s="53">
        <v>1</v>
      </c>
      <c r="B7" s="54" t="s">
        <v>2</v>
      </c>
      <c r="C7" s="55">
        <f aca="true" t="shared" si="0" ref="C7:C12">H7/$H$32*100</f>
        <v>1.9699320544078365</v>
      </c>
      <c r="D7" s="56">
        <v>506.77</v>
      </c>
      <c r="E7" s="56">
        <v>528.59</v>
      </c>
      <c r="F7" s="56">
        <v>569.96</v>
      </c>
      <c r="G7" s="56">
        <v>573.14</v>
      </c>
      <c r="H7" s="57">
        <f aca="true" t="shared" si="1" ref="H7:H12">SUM(D7:G7)</f>
        <v>2178.46</v>
      </c>
      <c r="I7" s="57">
        <v>100.13</v>
      </c>
      <c r="J7" s="57">
        <v>100.00999999999999</v>
      </c>
      <c r="K7" s="57">
        <v>106.07</v>
      </c>
      <c r="L7" s="57">
        <v>90.37</v>
      </c>
      <c r="M7" s="57">
        <f aca="true" t="shared" si="2" ref="M7:M12">SUM(I7:L7)</f>
        <v>396.58</v>
      </c>
      <c r="N7" s="58">
        <f aca="true" t="shared" si="3" ref="N7:N12">M7/H7*100</f>
        <v>18.204603251838453</v>
      </c>
      <c r="O7" s="59">
        <f aca="true" t="shared" si="4" ref="O7:O12">T7/$T$32*100</f>
        <v>2.056324352318426</v>
      </c>
      <c r="P7" s="56">
        <v>614.48</v>
      </c>
      <c r="Q7" s="56">
        <v>619.6899999999999</v>
      </c>
      <c r="R7" s="56">
        <v>641.47</v>
      </c>
      <c r="S7" s="56">
        <v>694.9099999999999</v>
      </c>
      <c r="T7" s="57">
        <f aca="true" t="shared" si="5" ref="T7:T12">SUM(P7:S7)</f>
        <v>2570.55</v>
      </c>
      <c r="U7" s="57">
        <v>104.86000000000001</v>
      </c>
      <c r="V7" s="57">
        <v>101.04</v>
      </c>
      <c r="W7" s="57">
        <v>93.35</v>
      </c>
      <c r="X7" s="57">
        <v>109.07</v>
      </c>
      <c r="Y7" s="57">
        <f aca="true" t="shared" si="6" ref="Y7:Y12">SUM(U7:X7)</f>
        <v>408.32</v>
      </c>
      <c r="Z7" s="58">
        <f aca="true" t="shared" si="7" ref="Z7:Z12">Y7/T7*100</f>
        <v>15.884538328373305</v>
      </c>
      <c r="AA7" s="60">
        <f aca="true" t="shared" si="8" ref="AA7:AA12">(O7-C7)/C7*100</f>
        <v>4.3855470911944305</v>
      </c>
      <c r="AB7" s="56">
        <f>(T7-H7)/H7*100</f>
        <v>17.99849434921918</v>
      </c>
      <c r="AC7" s="56">
        <f aca="true" t="shared" si="9" ref="AC7:AC32">(Y7-M7)/M7*100</f>
        <v>2.9603106561097405</v>
      </c>
      <c r="AD7" s="61">
        <f>(Z7-N7)/N7*100</f>
        <v>-12.74438608394747</v>
      </c>
      <c r="AE7" s="58">
        <f aca="true" t="shared" si="10" ref="AE7:AE12">AB7-AC7</f>
        <v>15.038183693109438</v>
      </c>
    </row>
    <row r="8" spans="1:31" ht="14.25" customHeight="1">
      <c r="A8" s="53">
        <v>2</v>
      </c>
      <c r="B8" s="54" t="s">
        <v>3</v>
      </c>
      <c r="C8" s="55">
        <f t="shared" si="0"/>
        <v>5.393770288592884</v>
      </c>
      <c r="D8" s="56">
        <v>1421.6699999999998</v>
      </c>
      <c r="E8" s="56">
        <v>1462.24</v>
      </c>
      <c r="F8" s="56">
        <v>1471.71</v>
      </c>
      <c r="G8" s="56">
        <v>1609.11</v>
      </c>
      <c r="H8" s="57">
        <f t="shared" si="1"/>
        <v>5964.73</v>
      </c>
      <c r="I8" s="57">
        <v>135.1</v>
      </c>
      <c r="J8" s="57">
        <v>167.35</v>
      </c>
      <c r="K8" s="57">
        <v>149.24</v>
      </c>
      <c r="L8" s="57">
        <v>158.48</v>
      </c>
      <c r="M8" s="57">
        <f t="shared" si="2"/>
        <v>610.17</v>
      </c>
      <c r="N8" s="58">
        <f t="shared" si="3"/>
        <v>10.229633193790834</v>
      </c>
      <c r="O8" s="59">
        <f t="shared" si="4"/>
        <v>5.524201318917823</v>
      </c>
      <c r="P8" s="56">
        <v>1691.4899999999998</v>
      </c>
      <c r="Q8" s="56">
        <v>1660.15</v>
      </c>
      <c r="R8" s="56">
        <v>1684.9800000000002</v>
      </c>
      <c r="S8" s="56">
        <v>1869.02</v>
      </c>
      <c r="T8" s="57">
        <f t="shared" si="5"/>
        <v>6905.639999999999</v>
      </c>
      <c r="U8" s="57">
        <v>147.88</v>
      </c>
      <c r="V8" s="57">
        <v>150.36</v>
      </c>
      <c r="W8" s="57">
        <v>135.45000000000002</v>
      </c>
      <c r="X8" s="57">
        <v>176.16</v>
      </c>
      <c r="Y8" s="57">
        <f t="shared" si="6"/>
        <v>609.85</v>
      </c>
      <c r="Z8" s="58">
        <f t="shared" si="7"/>
        <v>8.831187261426892</v>
      </c>
      <c r="AA8" s="60">
        <f t="shared" si="8"/>
        <v>2.41817918350702</v>
      </c>
      <c r="AB8" s="56">
        <f>(T8-H8)/H8*100</f>
        <v>15.774561463804732</v>
      </c>
      <c r="AC8" s="56">
        <f t="shared" si="9"/>
        <v>-0.05244440074076673</v>
      </c>
      <c r="AD8" s="61">
        <f>(Z8-N8)/N8*100</f>
        <v>-13.670538384629156</v>
      </c>
      <c r="AE8" s="58">
        <f t="shared" si="10"/>
        <v>15.827005864545498</v>
      </c>
    </row>
    <row r="9" spans="1:31" ht="14.25" customHeight="1">
      <c r="A9" s="53">
        <v>3</v>
      </c>
      <c r="B9" s="54" t="s">
        <v>62</v>
      </c>
      <c r="C9" s="55">
        <f t="shared" si="0"/>
        <v>1.2378471905097177</v>
      </c>
      <c r="D9" s="56">
        <v>307.33000000000004</v>
      </c>
      <c r="E9" s="56">
        <v>335.24</v>
      </c>
      <c r="F9" s="56">
        <v>360.08000000000004</v>
      </c>
      <c r="G9" s="56">
        <v>366.23</v>
      </c>
      <c r="H9" s="57">
        <f t="shared" si="1"/>
        <v>1368.88</v>
      </c>
      <c r="I9" s="57">
        <v>67.84</v>
      </c>
      <c r="J9" s="57">
        <v>80.55</v>
      </c>
      <c r="K9" s="57">
        <v>70.59</v>
      </c>
      <c r="L9" s="57">
        <v>84.00999999999999</v>
      </c>
      <c r="M9" s="57">
        <f t="shared" si="2"/>
        <v>302.99</v>
      </c>
      <c r="N9" s="58">
        <f t="shared" si="3"/>
        <v>22.134153468529018</v>
      </c>
      <c r="O9" s="59">
        <f t="shared" si="4"/>
        <v>1.255713378679583</v>
      </c>
      <c r="P9" s="56">
        <v>365.82</v>
      </c>
      <c r="Q9" s="56">
        <v>375.25</v>
      </c>
      <c r="R9" s="56">
        <v>404.62</v>
      </c>
      <c r="S9" s="56">
        <v>424.04</v>
      </c>
      <c r="T9" s="57">
        <f t="shared" si="5"/>
        <v>1569.73</v>
      </c>
      <c r="U9" s="57">
        <v>69.38</v>
      </c>
      <c r="V9" s="57">
        <v>65</v>
      </c>
      <c r="W9" s="57">
        <v>75.22</v>
      </c>
      <c r="X9" s="57">
        <v>80.04</v>
      </c>
      <c r="Y9" s="57">
        <f t="shared" si="6"/>
        <v>289.64</v>
      </c>
      <c r="Z9" s="58">
        <f t="shared" si="7"/>
        <v>18.45158084511349</v>
      </c>
      <c r="AA9" s="60">
        <f t="shared" si="8"/>
        <v>1.4433274403206835</v>
      </c>
      <c r="AB9" s="56">
        <f>(T9-H9)/H9*100</f>
        <v>14.672579042721049</v>
      </c>
      <c r="AC9" s="56">
        <f t="shared" si="9"/>
        <v>-4.406086009439263</v>
      </c>
      <c r="AD9" s="61">
        <f>(Z9-N9)/N9*100</f>
        <v>-16.637512831252014</v>
      </c>
      <c r="AE9" s="58">
        <f t="shared" si="10"/>
        <v>19.07866505216031</v>
      </c>
    </row>
    <row r="10" spans="1:31" ht="14.25" customHeight="1">
      <c r="A10" s="53">
        <v>4</v>
      </c>
      <c r="B10" s="54" t="s">
        <v>12</v>
      </c>
      <c r="C10" s="55">
        <f t="shared" si="0"/>
        <v>2.390095486263393</v>
      </c>
      <c r="D10" s="56">
        <v>613.5999999999999</v>
      </c>
      <c r="E10" s="56">
        <v>636.8299999999999</v>
      </c>
      <c r="F10" s="56">
        <v>637.5400000000001</v>
      </c>
      <c r="G10" s="56">
        <v>755.1299999999999</v>
      </c>
      <c r="H10" s="57">
        <f t="shared" si="1"/>
        <v>2643.0999999999995</v>
      </c>
      <c r="I10" s="57">
        <v>112.92</v>
      </c>
      <c r="J10" s="57">
        <v>132.5</v>
      </c>
      <c r="K10" s="57">
        <v>127.67</v>
      </c>
      <c r="L10" s="57">
        <v>197.04000000000002</v>
      </c>
      <c r="M10" s="57">
        <f t="shared" si="2"/>
        <v>570.1300000000001</v>
      </c>
      <c r="N10" s="58">
        <f t="shared" si="3"/>
        <v>21.570504332034364</v>
      </c>
      <c r="O10" s="59">
        <f t="shared" si="4"/>
        <v>2.405344723412756</v>
      </c>
      <c r="P10" s="56">
        <v>712.77</v>
      </c>
      <c r="Q10" s="56">
        <v>702.4</v>
      </c>
      <c r="R10" s="56">
        <v>777.72</v>
      </c>
      <c r="S10" s="56">
        <v>813.96</v>
      </c>
      <c r="T10" s="57">
        <f t="shared" si="5"/>
        <v>3006.8500000000004</v>
      </c>
      <c r="U10" s="57">
        <v>137.57</v>
      </c>
      <c r="V10" s="57">
        <v>137.63</v>
      </c>
      <c r="W10" s="57">
        <v>181.24</v>
      </c>
      <c r="X10" s="57">
        <v>169.92000000000002</v>
      </c>
      <c r="Y10" s="57">
        <f t="shared" si="6"/>
        <v>626.36</v>
      </c>
      <c r="Z10" s="58">
        <f t="shared" si="7"/>
        <v>20.831102316377603</v>
      </c>
      <c r="AA10" s="60">
        <f t="shared" si="8"/>
        <v>0.6380179050169614</v>
      </c>
      <c r="AB10" s="56">
        <f>(T10-H10)/H10*100</f>
        <v>13.762248874427794</v>
      </c>
      <c r="AC10" s="56">
        <f t="shared" si="9"/>
        <v>9.862662901443512</v>
      </c>
      <c r="AD10" s="61">
        <f>(Z10-N10)/N10*100</f>
        <v>-3.4278383308760896</v>
      </c>
      <c r="AE10" s="58">
        <f t="shared" si="10"/>
        <v>3.8995859729842817</v>
      </c>
    </row>
    <row r="11" spans="1:31" ht="14.25" customHeight="1">
      <c r="A11" s="53">
        <v>5</v>
      </c>
      <c r="B11" s="54" t="s">
        <v>16</v>
      </c>
      <c r="C11" s="55">
        <f t="shared" si="0"/>
        <v>3.8531077390407455</v>
      </c>
      <c r="D11" s="56">
        <v>919.4499999999999</v>
      </c>
      <c r="E11" s="56">
        <v>949.9399999999998</v>
      </c>
      <c r="F11" s="56">
        <v>1009.75</v>
      </c>
      <c r="G11" s="56">
        <v>1381.84</v>
      </c>
      <c r="H11" s="57">
        <f t="shared" si="1"/>
        <v>4260.98</v>
      </c>
      <c r="I11" s="57">
        <v>114.72999999999999</v>
      </c>
      <c r="J11" s="57">
        <v>113.57</v>
      </c>
      <c r="K11" s="57">
        <v>109.96000000000001</v>
      </c>
      <c r="L11" s="57">
        <v>436.79</v>
      </c>
      <c r="M11" s="57">
        <f t="shared" si="2"/>
        <v>775.05</v>
      </c>
      <c r="N11" s="58">
        <f t="shared" si="3"/>
        <v>18.189477538031156</v>
      </c>
      <c r="O11" s="59">
        <f t="shared" si="4"/>
        <v>3.729174271238985</v>
      </c>
      <c r="P11" s="56">
        <v>1114.68</v>
      </c>
      <c r="Q11" s="56">
        <v>1121.1899999999998</v>
      </c>
      <c r="R11" s="56">
        <v>1186.17</v>
      </c>
      <c r="S11" s="56">
        <v>1239.69</v>
      </c>
      <c r="T11" s="57">
        <f t="shared" si="5"/>
        <v>4661.73</v>
      </c>
      <c r="U11" s="57">
        <v>120.8</v>
      </c>
      <c r="V11" s="57">
        <v>110.63999999999999</v>
      </c>
      <c r="W11" s="57">
        <v>122.58000000000001</v>
      </c>
      <c r="X11" s="57">
        <v>104.31</v>
      </c>
      <c r="Y11" s="57">
        <f t="shared" si="6"/>
        <v>458.33</v>
      </c>
      <c r="Z11" s="58">
        <f t="shared" si="7"/>
        <v>9.831757738007136</v>
      </c>
      <c r="AA11" s="60">
        <f t="shared" si="8"/>
        <v>-3.216454773533389</v>
      </c>
      <c r="AB11" s="56">
        <f>(T11-H11)/H11*100</f>
        <v>9.405113377673683</v>
      </c>
      <c r="AC11" s="56">
        <f t="shared" si="9"/>
        <v>-40.8644603573963</v>
      </c>
      <c r="AD11" s="61">
        <f>(Z11-N11)/N11*100</f>
        <v>-45.94810259145391</v>
      </c>
      <c r="AE11" s="58">
        <f t="shared" si="10"/>
        <v>50.26957373506998</v>
      </c>
    </row>
    <row r="12" spans="1:31" ht="14.25" customHeight="1">
      <c r="A12" s="53">
        <v>6</v>
      </c>
      <c r="B12" s="54" t="s">
        <v>17</v>
      </c>
      <c r="C12" s="55">
        <f t="shared" si="0"/>
        <v>3.1484767357468253</v>
      </c>
      <c r="D12" s="56">
        <v>858.1099999999999</v>
      </c>
      <c r="E12" s="56">
        <v>868.48</v>
      </c>
      <c r="F12" s="56">
        <v>883.33</v>
      </c>
      <c r="G12" s="56">
        <v>871.8399999999999</v>
      </c>
      <c r="H12" s="57">
        <f t="shared" si="1"/>
        <v>3481.76</v>
      </c>
      <c r="I12" s="57">
        <v>148.03</v>
      </c>
      <c r="J12" s="57">
        <v>138.51</v>
      </c>
      <c r="K12" s="57">
        <v>128.59</v>
      </c>
      <c r="L12" s="57">
        <v>126.81</v>
      </c>
      <c r="M12" s="57">
        <f t="shared" si="2"/>
        <v>541.94</v>
      </c>
      <c r="N12" s="58">
        <f t="shared" si="3"/>
        <v>15.565116492808235</v>
      </c>
      <c r="O12" s="59">
        <f t="shared" si="4"/>
        <v>3.04168493563922</v>
      </c>
      <c r="P12" s="56">
        <v>911.36</v>
      </c>
      <c r="Q12" s="56">
        <v>948.4699999999999</v>
      </c>
      <c r="R12" s="56">
        <v>981.5700000000002</v>
      </c>
      <c r="S12" s="56">
        <v>960.9200000000001</v>
      </c>
      <c r="T12" s="57">
        <f t="shared" si="5"/>
        <v>3802.32</v>
      </c>
      <c r="U12" s="57">
        <v>128.9</v>
      </c>
      <c r="V12" s="57">
        <v>129.37</v>
      </c>
      <c r="W12" s="57">
        <v>132.06</v>
      </c>
      <c r="X12" s="57">
        <v>95.99000000000001</v>
      </c>
      <c r="Y12" s="57">
        <f t="shared" si="6"/>
        <v>486.32</v>
      </c>
      <c r="Z12" s="58">
        <f t="shared" si="7"/>
        <v>12.790086052725705</v>
      </c>
      <c r="AA12" s="60">
        <f t="shared" si="8"/>
        <v>-3.391856096477528</v>
      </c>
      <c r="AB12" s="56">
        <f aca="true" t="shared" si="11" ref="AB12:AB19">(T12-H12)/H12*100</f>
        <v>9.20683792105142</v>
      </c>
      <c r="AC12" s="56">
        <f t="shared" si="9"/>
        <v>-10.2631287596413</v>
      </c>
      <c r="AD12" s="61">
        <f aca="true" t="shared" si="12" ref="AD12:AD19">(Z12-N12)/N12*100</f>
        <v>-17.82852342521635</v>
      </c>
      <c r="AE12" s="58">
        <f t="shared" si="10"/>
        <v>19.46996668069272</v>
      </c>
    </row>
    <row r="13" spans="1:31" ht="14.25" customHeight="1" thickBot="1">
      <c r="A13" s="172" t="s">
        <v>50</v>
      </c>
      <c r="B13" s="173"/>
      <c r="C13" s="96">
        <f aca="true" t="shared" si="13" ref="C13:L13">SUM(C7:C12)</f>
        <v>17.9932294945614</v>
      </c>
      <c r="D13" s="97">
        <f t="shared" si="13"/>
        <v>4626.929999999999</v>
      </c>
      <c r="E13" s="97">
        <f t="shared" si="13"/>
        <v>4781.32</v>
      </c>
      <c r="F13" s="97">
        <f t="shared" si="13"/>
        <v>4932.37</v>
      </c>
      <c r="G13" s="97">
        <f t="shared" si="13"/>
        <v>5557.29</v>
      </c>
      <c r="H13" s="98">
        <f t="shared" si="13"/>
        <v>19897.909999999996</v>
      </c>
      <c r="I13" s="98">
        <f t="shared" si="13"/>
        <v>678.75</v>
      </c>
      <c r="J13" s="98">
        <f t="shared" si="13"/>
        <v>732.49</v>
      </c>
      <c r="K13" s="98">
        <f t="shared" si="13"/>
        <v>692.12</v>
      </c>
      <c r="L13" s="98">
        <f t="shared" si="13"/>
        <v>1093.5</v>
      </c>
      <c r="M13" s="98">
        <f>SUM(M7:M12)</f>
        <v>3196.86</v>
      </c>
      <c r="N13" s="99">
        <f aca="true" t="shared" si="14" ref="N13:N19">M13/H13*100</f>
        <v>16.066310481854632</v>
      </c>
      <c r="O13" s="97">
        <f aca="true" t="shared" si="15" ref="O13:Y13">SUM(O7:O12)</f>
        <v>18.012442980206796</v>
      </c>
      <c r="P13" s="97">
        <f t="shared" si="15"/>
        <v>5410.599999999999</v>
      </c>
      <c r="Q13" s="97">
        <f t="shared" si="15"/>
        <v>5427.150000000001</v>
      </c>
      <c r="R13" s="97">
        <f t="shared" si="15"/>
        <v>5676.530000000001</v>
      </c>
      <c r="S13" s="97">
        <f t="shared" si="15"/>
        <v>6002.54</v>
      </c>
      <c r="T13" s="98">
        <f t="shared" si="15"/>
        <v>22516.82</v>
      </c>
      <c r="U13" s="98">
        <f t="shared" si="15"/>
        <v>709.39</v>
      </c>
      <c r="V13" s="98">
        <f t="shared" si="15"/>
        <v>694.0400000000001</v>
      </c>
      <c r="W13" s="98">
        <f t="shared" si="15"/>
        <v>739.9000000000001</v>
      </c>
      <c r="X13" s="98">
        <f t="shared" si="15"/>
        <v>735.49</v>
      </c>
      <c r="Y13" s="98">
        <f t="shared" si="15"/>
        <v>2878.82</v>
      </c>
      <c r="Z13" s="99">
        <f aca="true" t="shared" si="16" ref="Z13:Z19">Y13/T13*100</f>
        <v>12.785197909829185</v>
      </c>
      <c r="AA13" s="100">
        <f aca="true" t="shared" si="17" ref="AA13:AA19">(O13-C13)/C13*100</f>
        <v>0.1067817517205688</v>
      </c>
      <c r="AB13" s="101">
        <f t="shared" si="11"/>
        <v>13.16173407156834</v>
      </c>
      <c r="AC13" s="101">
        <f>(Y13-M13)/M13*100</f>
        <v>-9.948511977377802</v>
      </c>
      <c r="AD13" s="102">
        <f t="shared" si="12"/>
        <v>-20.42231522745158</v>
      </c>
      <c r="AE13" s="99">
        <f aca="true" t="shared" si="18" ref="AE13:AE19">AB13-AC13</f>
        <v>23.11024604894614</v>
      </c>
    </row>
    <row r="14" spans="1:31" ht="14.25" customHeight="1">
      <c r="A14" s="62">
        <v>7</v>
      </c>
      <c r="B14" s="63" t="s">
        <v>5</v>
      </c>
      <c r="C14" s="64">
        <f>H14/$H$32*100</f>
        <v>2.4612440288305324</v>
      </c>
      <c r="D14" s="65">
        <v>714.1700000000001</v>
      </c>
      <c r="E14" s="65">
        <v>632.99</v>
      </c>
      <c r="F14" s="65">
        <v>672.2500000000001</v>
      </c>
      <c r="G14" s="65">
        <v>702.3699999999999</v>
      </c>
      <c r="H14" s="66">
        <f aca="true" t="shared" si="19" ref="H14:H19">SUM(D14:G14)</f>
        <v>2721.78</v>
      </c>
      <c r="I14" s="66">
        <v>200.42000000000002</v>
      </c>
      <c r="J14" s="66">
        <v>126.55</v>
      </c>
      <c r="K14" s="66">
        <v>106.86</v>
      </c>
      <c r="L14" s="66">
        <v>121.53</v>
      </c>
      <c r="M14" s="66">
        <f aca="true" t="shared" si="20" ref="M14:M20">SUM(I14:L14)</f>
        <v>555.36</v>
      </c>
      <c r="N14" s="67">
        <f>M14/H14*100</f>
        <v>20.404294248616715</v>
      </c>
      <c r="O14" s="64">
        <f aca="true" t="shared" si="21" ref="O14:O20">T14/$T$32*100</f>
        <v>2.4581497536578545</v>
      </c>
      <c r="P14" s="65">
        <v>718.1100000000001</v>
      </c>
      <c r="Q14" s="65">
        <v>774.0999999999999</v>
      </c>
      <c r="R14" s="65">
        <v>778.5400000000001</v>
      </c>
      <c r="S14" s="65">
        <v>802.11</v>
      </c>
      <c r="T14" s="66">
        <f aca="true" t="shared" si="22" ref="T14:T19">SUM(P14:S14)</f>
        <v>3072.86</v>
      </c>
      <c r="U14" s="66">
        <v>100.85</v>
      </c>
      <c r="V14" s="66">
        <v>145.79000000000002</v>
      </c>
      <c r="W14" s="66">
        <v>95.09</v>
      </c>
      <c r="X14" s="66">
        <v>129.25</v>
      </c>
      <c r="Y14" s="66">
        <f aca="true" t="shared" si="23" ref="Y14:Y20">SUM(U14:X14)</f>
        <v>470.98</v>
      </c>
      <c r="Z14" s="67">
        <f t="shared" si="16"/>
        <v>15.327089421581197</v>
      </c>
      <c r="AA14" s="68">
        <f t="shared" si="17"/>
        <v>-0.1257199666685697</v>
      </c>
      <c r="AB14" s="65">
        <f t="shared" si="11"/>
        <v>12.898911741580873</v>
      </c>
      <c r="AC14" s="65">
        <f t="shared" si="9"/>
        <v>-15.193748199366174</v>
      </c>
      <c r="AD14" s="69">
        <f t="shared" si="12"/>
        <v>-24.88302102083105</v>
      </c>
      <c r="AE14" s="67">
        <f t="shared" si="18"/>
        <v>28.092659940947048</v>
      </c>
    </row>
    <row r="15" spans="1:31" ht="14.25" customHeight="1">
      <c r="A15" s="53">
        <v>8</v>
      </c>
      <c r="B15" s="70" t="s">
        <v>6</v>
      </c>
      <c r="C15" s="59">
        <f aca="true" t="shared" si="24" ref="C15:C20">H15/$H$32*100</f>
        <v>0.9523939567505841</v>
      </c>
      <c r="D15" s="56">
        <v>274.45</v>
      </c>
      <c r="E15" s="56">
        <v>260.39</v>
      </c>
      <c r="F15" s="56">
        <v>248.63</v>
      </c>
      <c r="G15" s="56">
        <v>269.74</v>
      </c>
      <c r="H15" s="57">
        <f t="shared" si="19"/>
        <v>1053.21</v>
      </c>
      <c r="I15" s="57">
        <v>94.64</v>
      </c>
      <c r="J15" s="57">
        <v>66.81</v>
      </c>
      <c r="K15" s="57">
        <v>57.33</v>
      </c>
      <c r="L15" s="57">
        <v>82.44</v>
      </c>
      <c r="M15" s="57">
        <f t="shared" si="20"/>
        <v>301.21999999999997</v>
      </c>
      <c r="N15" s="58">
        <f t="shared" si="14"/>
        <v>28.600184198782763</v>
      </c>
      <c r="O15" s="59">
        <f t="shared" si="21"/>
        <v>0.881470426103236</v>
      </c>
      <c r="P15" s="56">
        <v>271.26000000000005</v>
      </c>
      <c r="Q15" s="56">
        <v>284.61</v>
      </c>
      <c r="R15" s="56">
        <v>269.26</v>
      </c>
      <c r="S15" s="56">
        <v>276.77</v>
      </c>
      <c r="T15" s="57">
        <f t="shared" si="22"/>
        <v>1101.9</v>
      </c>
      <c r="U15" s="57">
        <v>64.96</v>
      </c>
      <c r="V15" s="57">
        <v>70.64</v>
      </c>
      <c r="W15" s="57">
        <v>57.24</v>
      </c>
      <c r="X15" s="57">
        <v>72.34</v>
      </c>
      <c r="Y15" s="57">
        <f t="shared" si="23"/>
        <v>265.18</v>
      </c>
      <c r="Z15" s="58">
        <f t="shared" si="16"/>
        <v>24.065704691895814</v>
      </c>
      <c r="AA15" s="60">
        <f t="shared" si="17"/>
        <v>-7.44686903404216</v>
      </c>
      <c r="AB15" s="56">
        <f t="shared" si="11"/>
        <v>4.6230096561939265</v>
      </c>
      <c r="AC15" s="56">
        <f t="shared" si="9"/>
        <v>-11.964676980280183</v>
      </c>
      <c r="AD15" s="61">
        <f t="shared" si="12"/>
        <v>-15.854721338053265</v>
      </c>
      <c r="AE15" s="58">
        <f t="shared" si="18"/>
        <v>16.58768663647411</v>
      </c>
    </row>
    <row r="16" spans="1:31" ht="14.25" customHeight="1">
      <c r="A16" s="53">
        <v>9</v>
      </c>
      <c r="B16" s="54" t="s">
        <v>7</v>
      </c>
      <c r="C16" s="59">
        <f t="shared" si="24"/>
        <v>1.1781920131691719</v>
      </c>
      <c r="D16" s="56">
        <v>392.37000000000006</v>
      </c>
      <c r="E16" s="56">
        <v>287.90999999999997</v>
      </c>
      <c r="F16" s="56">
        <v>309.81</v>
      </c>
      <c r="G16" s="56">
        <v>312.82</v>
      </c>
      <c r="H16" s="57">
        <f>SUM(D16:G16)</f>
        <v>1302.9099999999999</v>
      </c>
      <c r="I16" s="57">
        <v>119.68</v>
      </c>
      <c r="J16" s="57">
        <v>38.52</v>
      </c>
      <c r="K16" s="57">
        <v>40.45</v>
      </c>
      <c r="L16" s="57">
        <v>45.86</v>
      </c>
      <c r="M16" s="57">
        <f t="shared" si="20"/>
        <v>244.51000000000005</v>
      </c>
      <c r="N16" s="58">
        <f t="shared" si="14"/>
        <v>18.76645355396766</v>
      </c>
      <c r="O16" s="59">
        <f t="shared" si="21"/>
        <v>1.2341465915956886</v>
      </c>
      <c r="P16" s="56">
        <v>360.51</v>
      </c>
      <c r="Q16" s="56">
        <v>407</v>
      </c>
      <c r="R16" s="56">
        <v>381.45000000000005</v>
      </c>
      <c r="S16" s="56">
        <v>393.81</v>
      </c>
      <c r="T16" s="57">
        <f t="shared" si="22"/>
        <v>1542.77</v>
      </c>
      <c r="U16" s="57">
        <v>65.6</v>
      </c>
      <c r="V16" s="57">
        <v>87.84</v>
      </c>
      <c r="W16" s="57">
        <v>60.620000000000005</v>
      </c>
      <c r="X16" s="57">
        <v>84.61</v>
      </c>
      <c r="Y16" s="57">
        <f t="shared" si="23"/>
        <v>298.67</v>
      </c>
      <c r="Z16" s="58">
        <f t="shared" si="16"/>
        <v>19.359334184615985</v>
      </c>
      <c r="AA16" s="60">
        <f t="shared" si="17"/>
        <v>4.749190098140858</v>
      </c>
      <c r="AB16" s="56">
        <f t="shared" si="11"/>
        <v>18.40956013845931</v>
      </c>
      <c r="AC16" s="56">
        <f t="shared" si="9"/>
        <v>22.150423295570715</v>
      </c>
      <c r="AD16" s="61">
        <f t="shared" si="12"/>
        <v>3.159257709206198</v>
      </c>
      <c r="AE16" s="58">
        <f t="shared" si="18"/>
        <v>-3.7408631571114057</v>
      </c>
    </row>
    <row r="17" spans="1:31" ht="14.25" customHeight="1">
      <c r="A17" s="53">
        <v>10</v>
      </c>
      <c r="B17" s="54" t="s">
        <v>13</v>
      </c>
      <c r="C17" s="59">
        <f t="shared" si="24"/>
        <v>4.761490516752913</v>
      </c>
      <c r="D17" s="56">
        <v>1381.6399999999999</v>
      </c>
      <c r="E17" s="56">
        <v>1277.6599999999999</v>
      </c>
      <c r="F17" s="56">
        <v>1331.2099999999998</v>
      </c>
      <c r="G17" s="56">
        <v>1275.01</v>
      </c>
      <c r="H17" s="57">
        <f t="shared" si="19"/>
        <v>5265.5199999999995</v>
      </c>
      <c r="I17" s="57">
        <v>349.88</v>
      </c>
      <c r="J17" s="57">
        <v>239.6</v>
      </c>
      <c r="K17" s="57">
        <v>224.54</v>
      </c>
      <c r="L17" s="57">
        <v>160.07</v>
      </c>
      <c r="M17" s="57">
        <f t="shared" si="20"/>
        <v>974.0899999999999</v>
      </c>
      <c r="N17" s="58">
        <f t="shared" si="14"/>
        <v>18.49940746592929</v>
      </c>
      <c r="O17" s="59">
        <f t="shared" si="21"/>
        <v>4.5011228568505315</v>
      </c>
      <c r="P17" s="56">
        <v>1363.5700000000002</v>
      </c>
      <c r="Q17" s="56">
        <v>1396.4399999999998</v>
      </c>
      <c r="R17" s="56">
        <v>1426</v>
      </c>
      <c r="S17" s="56">
        <v>1440.7100000000003</v>
      </c>
      <c r="T17" s="57">
        <f t="shared" si="22"/>
        <v>5626.72</v>
      </c>
      <c r="U17" s="57">
        <v>203.44</v>
      </c>
      <c r="V17" s="57">
        <v>208.09</v>
      </c>
      <c r="W17" s="57">
        <v>171.77</v>
      </c>
      <c r="X17" s="57">
        <v>153.69</v>
      </c>
      <c r="Y17" s="57">
        <f t="shared" si="23"/>
        <v>736.99</v>
      </c>
      <c r="Z17" s="58">
        <f t="shared" si="16"/>
        <v>13.098039355077203</v>
      </c>
      <c r="AA17" s="60">
        <f t="shared" si="17"/>
        <v>-5.468196544470665</v>
      </c>
      <c r="AB17" s="56">
        <f t="shared" si="11"/>
        <v>6.859721357054968</v>
      </c>
      <c r="AC17" s="56">
        <f t="shared" si="9"/>
        <v>-24.340666673510654</v>
      </c>
      <c r="AD17" s="61">
        <f t="shared" si="12"/>
        <v>-29.1975195465038</v>
      </c>
      <c r="AE17" s="58">
        <f t="shared" si="18"/>
        <v>31.200388030565623</v>
      </c>
    </row>
    <row r="18" spans="1:31" ht="14.25" customHeight="1">
      <c r="A18" s="53">
        <v>11</v>
      </c>
      <c r="B18" s="54" t="s">
        <v>14</v>
      </c>
      <c r="C18" s="59">
        <f t="shared" si="24"/>
        <v>5.567644739086141</v>
      </c>
      <c r="D18" s="56">
        <v>1595.1799999999998</v>
      </c>
      <c r="E18" s="56">
        <v>1439.27</v>
      </c>
      <c r="F18" s="56">
        <v>1522.31</v>
      </c>
      <c r="G18" s="56">
        <v>1600.25</v>
      </c>
      <c r="H18" s="57">
        <f t="shared" si="19"/>
        <v>6157.01</v>
      </c>
      <c r="I18" s="57">
        <v>381.40999999999997</v>
      </c>
      <c r="J18" s="57">
        <v>244.95</v>
      </c>
      <c r="K18" s="57">
        <v>235.11</v>
      </c>
      <c r="L18" s="57">
        <v>201.14</v>
      </c>
      <c r="M18" s="57">
        <f t="shared" si="20"/>
        <v>1062.61</v>
      </c>
      <c r="N18" s="58">
        <f t="shared" si="14"/>
        <v>17.258539453403518</v>
      </c>
      <c r="O18" s="59">
        <f t="shared" si="21"/>
        <v>5.7774110784009505</v>
      </c>
      <c r="P18" s="56">
        <v>1719.0500000000002</v>
      </c>
      <c r="Q18" s="56">
        <v>1772.6999999999996</v>
      </c>
      <c r="R18" s="56">
        <v>1827.1999999999998</v>
      </c>
      <c r="S18" s="56">
        <v>1903.22</v>
      </c>
      <c r="T18" s="57">
        <f t="shared" si="22"/>
        <v>7222.17</v>
      </c>
      <c r="U18" s="57">
        <v>220.36</v>
      </c>
      <c r="V18" s="57">
        <v>310.41</v>
      </c>
      <c r="W18" s="57">
        <v>234.48000000000002</v>
      </c>
      <c r="X18" s="57">
        <v>224.28</v>
      </c>
      <c r="Y18" s="57">
        <f t="shared" si="23"/>
        <v>989.53</v>
      </c>
      <c r="Z18" s="58">
        <f t="shared" si="16"/>
        <v>13.701283686205116</v>
      </c>
      <c r="AA18" s="60">
        <f t="shared" si="17"/>
        <v>3.767595619781584</v>
      </c>
      <c r="AB18" s="56">
        <f t="shared" si="11"/>
        <v>17.29995566029615</v>
      </c>
      <c r="AC18" s="56">
        <f t="shared" si="9"/>
        <v>-6.8774056332991345</v>
      </c>
      <c r="AD18" s="61">
        <f t="shared" si="12"/>
        <v>-20.611568996337542</v>
      </c>
      <c r="AE18" s="58">
        <f t="shared" si="18"/>
        <v>24.177361293595283</v>
      </c>
    </row>
    <row r="19" spans="1:31" ht="14.25" customHeight="1">
      <c r="A19" s="53">
        <v>12</v>
      </c>
      <c r="B19" s="54" t="s">
        <v>63</v>
      </c>
      <c r="C19" s="59">
        <f t="shared" si="24"/>
        <v>6.740320660368434</v>
      </c>
      <c r="D19" s="56">
        <v>1923.21</v>
      </c>
      <c r="E19" s="56">
        <v>1803.74</v>
      </c>
      <c r="F19" s="56">
        <v>1787.3300000000002</v>
      </c>
      <c r="G19" s="56">
        <v>1939.5400000000002</v>
      </c>
      <c r="H19" s="57">
        <f t="shared" si="19"/>
        <v>7453.82</v>
      </c>
      <c r="I19" s="57">
        <v>380.58</v>
      </c>
      <c r="J19" s="57">
        <v>309.27</v>
      </c>
      <c r="K19" s="57">
        <v>226.77</v>
      </c>
      <c r="L19" s="57">
        <v>257.19</v>
      </c>
      <c r="M19" s="57">
        <f t="shared" si="20"/>
        <v>1173.81</v>
      </c>
      <c r="N19" s="58">
        <f t="shared" si="14"/>
        <v>15.747764233641274</v>
      </c>
      <c r="O19" s="59">
        <f t="shared" si="21"/>
        <v>6.91323519965237</v>
      </c>
      <c r="P19" s="56">
        <v>2096.02</v>
      </c>
      <c r="Q19" s="56">
        <v>2185.71</v>
      </c>
      <c r="R19" s="56">
        <v>2179.39</v>
      </c>
      <c r="S19" s="56">
        <v>2180.91</v>
      </c>
      <c r="T19" s="57">
        <f t="shared" si="22"/>
        <v>8642.029999999999</v>
      </c>
      <c r="U19" s="57">
        <v>251.93</v>
      </c>
      <c r="V19" s="57">
        <v>401.56</v>
      </c>
      <c r="W19" s="57">
        <v>265.05</v>
      </c>
      <c r="X19" s="57">
        <v>152.76</v>
      </c>
      <c r="Y19" s="57">
        <f t="shared" si="23"/>
        <v>1071.3</v>
      </c>
      <c r="Z19" s="58">
        <f t="shared" si="16"/>
        <v>12.396392977113017</v>
      </c>
      <c r="AA19" s="60">
        <f t="shared" si="17"/>
        <v>2.565375565893099</v>
      </c>
      <c r="AB19" s="56">
        <f t="shared" si="11"/>
        <v>15.940953765988436</v>
      </c>
      <c r="AC19" s="56">
        <f t="shared" si="9"/>
        <v>-8.733099905436143</v>
      </c>
      <c r="AD19" s="61">
        <f t="shared" si="12"/>
        <v>-21.281568651941498</v>
      </c>
      <c r="AE19" s="58">
        <f t="shared" si="18"/>
        <v>24.67405367142458</v>
      </c>
    </row>
    <row r="20" spans="1:31" ht="14.25" customHeight="1">
      <c r="A20" s="53">
        <v>13</v>
      </c>
      <c r="B20" s="54" t="s">
        <v>64</v>
      </c>
      <c r="C20" s="59">
        <f t="shared" si="24"/>
        <v>5.0001926110773605</v>
      </c>
      <c r="D20" s="56">
        <v>1459.1100000000001</v>
      </c>
      <c r="E20" s="56">
        <v>1296.0100000000002</v>
      </c>
      <c r="F20" s="56">
        <v>1351.68</v>
      </c>
      <c r="G20" s="56">
        <v>1422.69</v>
      </c>
      <c r="H20" s="57">
        <f>SUM(D20:G20)</f>
        <v>5529.49</v>
      </c>
      <c r="I20" s="57">
        <v>311.27</v>
      </c>
      <c r="J20" s="57">
        <v>182.41000000000003</v>
      </c>
      <c r="K20" s="57">
        <v>179.06</v>
      </c>
      <c r="L20" s="57">
        <v>177.67000000000002</v>
      </c>
      <c r="M20" s="57">
        <f t="shared" si="20"/>
        <v>850.4100000000001</v>
      </c>
      <c r="N20" s="58">
        <f aca="true" t="shared" si="25" ref="N20:N27">M20/H20*100</f>
        <v>15.37953771505148</v>
      </c>
      <c r="O20" s="59">
        <f t="shared" si="21"/>
        <v>5.026957283922352</v>
      </c>
      <c r="P20" s="56">
        <v>1533.41</v>
      </c>
      <c r="Q20" s="56">
        <v>1582.25</v>
      </c>
      <c r="R20" s="56">
        <v>1618.5699999999997</v>
      </c>
      <c r="S20" s="56">
        <v>1549.82</v>
      </c>
      <c r="T20" s="57">
        <f>SUM(P20:S20)</f>
        <v>6284.049999999999</v>
      </c>
      <c r="U20" s="57">
        <v>194.46</v>
      </c>
      <c r="V20" s="57">
        <v>252.57999999999998</v>
      </c>
      <c r="W20" s="57">
        <v>188.06</v>
      </c>
      <c r="X20" s="57">
        <v>81.53</v>
      </c>
      <c r="Y20" s="57">
        <f t="shared" si="23"/>
        <v>716.6299999999999</v>
      </c>
      <c r="Z20" s="58">
        <f aca="true" t="shared" si="26" ref="Z20:Z27">Y20/T20*100</f>
        <v>11.403951273462178</v>
      </c>
      <c r="AA20" s="60">
        <f aca="true" t="shared" si="27" ref="AA20:AA27">(O20-C20)/C20*100</f>
        <v>0.5352728370042623</v>
      </c>
      <c r="AB20" s="56">
        <f aca="true" t="shared" si="28" ref="AB20:AB27">(T20-H20)/H20*100</f>
        <v>13.64610479447471</v>
      </c>
      <c r="AC20" s="56">
        <f t="shared" si="9"/>
        <v>-15.73123552168956</v>
      </c>
      <c r="AD20" s="61">
        <f aca="true" t="shared" si="29" ref="AD20:AD27">(Z20-N20)/N20*100</f>
        <v>-25.849843572986707</v>
      </c>
      <c r="AE20" s="58">
        <f aca="true" t="shared" si="30" ref="AE20:AE27">AB20-AC20</f>
        <v>29.377340316164272</v>
      </c>
    </row>
    <row r="21" spans="1:31" ht="14.25" customHeight="1" thickBot="1">
      <c r="A21" s="172" t="s">
        <v>52</v>
      </c>
      <c r="B21" s="173"/>
      <c r="C21" s="96">
        <f aca="true" t="shared" si="31" ref="C21:M21">SUM(C14:C20)</f>
        <v>26.661478526035136</v>
      </c>
      <c r="D21" s="97">
        <f t="shared" si="31"/>
        <v>7740.129999999999</v>
      </c>
      <c r="E21" s="97">
        <f t="shared" si="31"/>
        <v>6997.97</v>
      </c>
      <c r="F21" s="97">
        <f t="shared" si="31"/>
        <v>7223.22</v>
      </c>
      <c r="G21" s="97">
        <f t="shared" si="31"/>
        <v>7522.42</v>
      </c>
      <c r="H21" s="98">
        <f t="shared" si="31"/>
        <v>29483.739999999998</v>
      </c>
      <c r="I21" s="98">
        <f t="shared" si="31"/>
        <v>1837.8799999999999</v>
      </c>
      <c r="J21" s="98">
        <f t="shared" si="31"/>
        <v>1208.1100000000001</v>
      </c>
      <c r="K21" s="98">
        <f t="shared" si="31"/>
        <v>1070.12</v>
      </c>
      <c r="L21" s="98">
        <f t="shared" si="31"/>
        <v>1045.9</v>
      </c>
      <c r="M21" s="98">
        <f t="shared" si="31"/>
        <v>5162.01</v>
      </c>
      <c r="N21" s="99">
        <f t="shared" si="25"/>
        <v>17.507989149273463</v>
      </c>
      <c r="O21" s="97">
        <f aca="true" t="shared" si="32" ref="O21:Y21">SUM(O14:O20)</f>
        <v>26.79249319018298</v>
      </c>
      <c r="P21" s="97">
        <f t="shared" si="32"/>
        <v>8061.93</v>
      </c>
      <c r="Q21" s="97">
        <f t="shared" si="32"/>
        <v>8402.81</v>
      </c>
      <c r="R21" s="97">
        <f t="shared" si="32"/>
        <v>8480.41</v>
      </c>
      <c r="S21" s="97">
        <f t="shared" si="32"/>
        <v>8547.35</v>
      </c>
      <c r="T21" s="98">
        <f t="shared" si="32"/>
        <v>33492.5</v>
      </c>
      <c r="U21" s="98">
        <f t="shared" si="32"/>
        <v>1101.6000000000001</v>
      </c>
      <c r="V21" s="98">
        <f t="shared" si="32"/>
        <v>1476.9099999999999</v>
      </c>
      <c r="W21" s="98">
        <f t="shared" si="32"/>
        <v>1072.31</v>
      </c>
      <c r="X21" s="98">
        <f t="shared" si="32"/>
        <v>898.4599999999999</v>
      </c>
      <c r="Y21" s="98">
        <f t="shared" si="32"/>
        <v>4549.280000000001</v>
      </c>
      <c r="Z21" s="99">
        <f t="shared" si="26"/>
        <v>13.582981264462196</v>
      </c>
      <c r="AA21" s="100">
        <f t="shared" si="27"/>
        <v>0.49140059513169104</v>
      </c>
      <c r="AB21" s="101">
        <f t="shared" si="28"/>
        <v>13.59651116174543</v>
      </c>
      <c r="AC21" s="101">
        <f t="shared" si="9"/>
        <v>-11.86998862846061</v>
      </c>
      <c r="AD21" s="102">
        <f t="shared" si="29"/>
        <v>-22.418381981771702</v>
      </c>
      <c r="AE21" s="99">
        <f t="shared" si="30"/>
        <v>25.466499790206043</v>
      </c>
    </row>
    <row r="22" spans="1:31" ht="14.25" customHeight="1">
      <c r="A22" s="62">
        <v>14</v>
      </c>
      <c r="B22" s="63" t="s">
        <v>1</v>
      </c>
      <c r="C22" s="64">
        <f>H22/$H$32*100</f>
        <v>9.520213944788804</v>
      </c>
      <c r="D22" s="65">
        <v>2589.8600000000006</v>
      </c>
      <c r="E22" s="65">
        <v>2550.61</v>
      </c>
      <c r="F22" s="65">
        <v>2689.5</v>
      </c>
      <c r="G22" s="65">
        <v>2698.01</v>
      </c>
      <c r="H22" s="66">
        <f>SUM(D22:G22)</f>
        <v>10527.980000000001</v>
      </c>
      <c r="I22" s="66">
        <v>422.05</v>
      </c>
      <c r="J22" s="66">
        <v>368.65</v>
      </c>
      <c r="K22" s="66">
        <v>456.6</v>
      </c>
      <c r="L22" s="66">
        <v>371.78</v>
      </c>
      <c r="M22" s="66">
        <f>SUM(I22:L22)</f>
        <v>1619.0800000000002</v>
      </c>
      <c r="N22" s="67">
        <f t="shared" si="25"/>
        <v>15.378828607197201</v>
      </c>
      <c r="O22" s="64">
        <f>T22/$T$32*100</f>
        <v>9.244088112484555</v>
      </c>
      <c r="P22" s="65">
        <v>2860.4900000000007</v>
      </c>
      <c r="Q22" s="65">
        <v>2842.9700000000003</v>
      </c>
      <c r="R22" s="65">
        <v>2948.12</v>
      </c>
      <c r="S22" s="65">
        <v>2904.18</v>
      </c>
      <c r="T22" s="66">
        <f>SUM(P22:S22)</f>
        <v>11555.760000000002</v>
      </c>
      <c r="U22" s="66">
        <v>439.08000000000004</v>
      </c>
      <c r="V22" s="66">
        <v>436.9</v>
      </c>
      <c r="W22" s="66">
        <v>427.04999999999995</v>
      </c>
      <c r="X22" s="66">
        <v>376.13</v>
      </c>
      <c r="Y22" s="66">
        <f>SUM(U22:X22)</f>
        <v>1679.1599999999999</v>
      </c>
      <c r="Z22" s="67">
        <f t="shared" si="26"/>
        <v>14.5309352219153</v>
      </c>
      <c r="AA22" s="68">
        <f t="shared" si="27"/>
        <v>-2.900416250155758</v>
      </c>
      <c r="AB22" s="65">
        <f t="shared" si="28"/>
        <v>9.762366569845312</v>
      </c>
      <c r="AC22" s="65">
        <f t="shared" si="9"/>
        <v>3.710749314425457</v>
      </c>
      <c r="AD22" s="69">
        <f t="shared" si="29"/>
        <v>-5.513380810324477</v>
      </c>
      <c r="AE22" s="67">
        <f t="shared" si="30"/>
        <v>6.051617255419855</v>
      </c>
    </row>
    <row r="23" spans="1:31" ht="14.25" customHeight="1">
      <c r="A23" s="53">
        <v>15</v>
      </c>
      <c r="B23" s="54" t="s">
        <v>8</v>
      </c>
      <c r="C23" s="59">
        <f>H23/$H$32*100</f>
        <v>8.437730647243754</v>
      </c>
      <c r="D23" s="56">
        <v>2349.52</v>
      </c>
      <c r="E23" s="56">
        <v>2315.77</v>
      </c>
      <c r="F23" s="56">
        <v>2337.7799999999997</v>
      </c>
      <c r="G23" s="56">
        <v>2327.84</v>
      </c>
      <c r="H23" s="57">
        <f>SUM(D23:G23)</f>
        <v>9330.91</v>
      </c>
      <c r="I23" s="57">
        <v>373.54</v>
      </c>
      <c r="J23" s="57">
        <v>356.37</v>
      </c>
      <c r="K23" s="57">
        <v>298.35</v>
      </c>
      <c r="L23" s="57">
        <v>212.91</v>
      </c>
      <c r="M23" s="57">
        <f>SUM(I23:L23)</f>
        <v>1241.1700000000003</v>
      </c>
      <c r="N23" s="58">
        <f t="shared" si="25"/>
        <v>13.301703692351552</v>
      </c>
      <c r="O23" s="59">
        <f>T23/$T$32*100</f>
        <v>8.330771477412112</v>
      </c>
      <c r="P23" s="56">
        <v>2560.3199999999997</v>
      </c>
      <c r="Q23" s="56">
        <v>2523.19</v>
      </c>
      <c r="R23" s="56">
        <v>2697.8399999999997</v>
      </c>
      <c r="S23" s="56">
        <v>2632.7000000000003</v>
      </c>
      <c r="T23" s="57">
        <f>SUM(P23:S23)</f>
        <v>10414.050000000001</v>
      </c>
      <c r="U23" s="57">
        <v>358.89</v>
      </c>
      <c r="V23" s="57">
        <v>266.06</v>
      </c>
      <c r="W23" s="57">
        <v>296.73</v>
      </c>
      <c r="X23" s="57">
        <v>265.55</v>
      </c>
      <c r="Y23" s="57">
        <f>SUM(U23:X23)</f>
        <v>1187.23</v>
      </c>
      <c r="Z23" s="58">
        <f t="shared" si="26"/>
        <v>11.400271748263163</v>
      </c>
      <c r="AA23" s="60">
        <f t="shared" si="27"/>
        <v>-1.267629583157894</v>
      </c>
      <c r="AB23" s="56">
        <f t="shared" si="28"/>
        <v>11.608085385026769</v>
      </c>
      <c r="AC23" s="56">
        <f t="shared" si="9"/>
        <v>-4.345899433598965</v>
      </c>
      <c r="AD23" s="61">
        <f t="shared" si="29"/>
        <v>-14.294649678459665</v>
      </c>
      <c r="AE23" s="58">
        <f t="shared" si="30"/>
        <v>15.953984818625734</v>
      </c>
    </row>
    <row r="24" spans="1:31" ht="14.25" customHeight="1">
      <c r="A24" s="53">
        <v>16</v>
      </c>
      <c r="B24" s="54" t="s">
        <v>9</v>
      </c>
      <c r="C24" s="59">
        <f>H24/$H$32*100</f>
        <v>5.572690606746597</v>
      </c>
      <c r="D24" s="56">
        <v>1571.12</v>
      </c>
      <c r="E24" s="56">
        <v>1535.3300000000002</v>
      </c>
      <c r="F24" s="56">
        <v>1582.1200000000001</v>
      </c>
      <c r="G24" s="56">
        <v>1474.0200000000002</v>
      </c>
      <c r="H24" s="57">
        <f>SUM(D24:G24)</f>
        <v>6162.59</v>
      </c>
      <c r="I24" s="57">
        <v>506.13</v>
      </c>
      <c r="J24" s="57">
        <v>440</v>
      </c>
      <c r="K24" s="57">
        <v>450.46000000000004</v>
      </c>
      <c r="L24" s="57">
        <v>336.28999999999996</v>
      </c>
      <c r="M24" s="57">
        <f>SUM(I24:L24)</f>
        <v>1732.88</v>
      </c>
      <c r="N24" s="58">
        <f t="shared" si="25"/>
        <v>28.119345924359727</v>
      </c>
      <c r="O24" s="59">
        <f>T24/$T$32*100</f>
        <v>5.393552666598031</v>
      </c>
      <c r="P24" s="56">
        <v>1642.0700000000002</v>
      </c>
      <c r="Q24" s="56">
        <v>1701.53</v>
      </c>
      <c r="R24" s="56">
        <v>1708.65</v>
      </c>
      <c r="S24" s="56">
        <v>1690.0700000000002</v>
      </c>
      <c r="T24" s="57">
        <f>SUM(P24:S24)</f>
        <v>6742.32</v>
      </c>
      <c r="U24" s="57">
        <v>469.39</v>
      </c>
      <c r="V24" s="57">
        <v>453.22</v>
      </c>
      <c r="W24" s="57">
        <v>406.97</v>
      </c>
      <c r="X24" s="57">
        <v>363.3</v>
      </c>
      <c r="Y24" s="57">
        <f>SUM(U24:X24)</f>
        <v>1692.8799999999999</v>
      </c>
      <c r="Z24" s="58">
        <f t="shared" si="26"/>
        <v>25.10827133686921</v>
      </c>
      <c r="AA24" s="60">
        <f t="shared" si="27"/>
        <v>-3.2145682003535603</v>
      </c>
      <c r="AB24" s="56">
        <f t="shared" si="28"/>
        <v>9.407245979369057</v>
      </c>
      <c r="AC24" s="56">
        <f t="shared" si="9"/>
        <v>-2.3082960158810897</v>
      </c>
      <c r="AD24" s="61">
        <f t="shared" si="29"/>
        <v>-10.708195687019987</v>
      </c>
      <c r="AE24" s="58">
        <f t="shared" si="30"/>
        <v>11.715541995250145</v>
      </c>
    </row>
    <row r="25" spans="1:31" ht="14.25" customHeight="1">
      <c r="A25" s="53">
        <v>17</v>
      </c>
      <c r="B25" s="54" t="s">
        <v>15</v>
      </c>
      <c r="C25" s="59">
        <f>H25/$H$32*100</f>
        <v>8.862858561797498</v>
      </c>
      <c r="D25" s="56">
        <v>2399.3799999999997</v>
      </c>
      <c r="E25" s="56">
        <v>2467.69</v>
      </c>
      <c r="F25" s="56">
        <v>2519.8199999999997</v>
      </c>
      <c r="G25" s="56">
        <v>2414.1499999999996</v>
      </c>
      <c r="H25" s="57">
        <f>SUM(D25:G25)</f>
        <v>9801.039999999999</v>
      </c>
      <c r="I25" s="57">
        <v>341.90999999999997</v>
      </c>
      <c r="J25" s="57">
        <v>327</v>
      </c>
      <c r="K25" s="57">
        <v>326.24</v>
      </c>
      <c r="L25" s="57">
        <v>251.32999999999998</v>
      </c>
      <c r="M25" s="57">
        <f>SUM(I25:L25)</f>
        <v>1246.48</v>
      </c>
      <c r="N25" s="58">
        <f t="shared" si="25"/>
        <v>12.717834025776858</v>
      </c>
      <c r="O25" s="59">
        <f>T25/$T$32*100</f>
        <v>8.845790512741564</v>
      </c>
      <c r="P25" s="56">
        <v>2675.68</v>
      </c>
      <c r="Q25" s="56">
        <v>2722.83</v>
      </c>
      <c r="R25" s="56">
        <v>2776.4199999999996</v>
      </c>
      <c r="S25" s="56">
        <v>2882.93</v>
      </c>
      <c r="T25" s="57">
        <f>SUM(P25:S25)</f>
        <v>11057.86</v>
      </c>
      <c r="U25" s="57">
        <v>324.25</v>
      </c>
      <c r="V25" s="57">
        <v>317.28</v>
      </c>
      <c r="W25" s="57">
        <v>293.7</v>
      </c>
      <c r="X25" s="57">
        <v>351.81</v>
      </c>
      <c r="Y25" s="57">
        <f>SUM(U25:X25)</f>
        <v>1287.04</v>
      </c>
      <c r="Z25" s="58">
        <f t="shared" si="26"/>
        <v>11.639141750754666</v>
      </c>
      <c r="AA25" s="60">
        <f t="shared" si="27"/>
        <v>-0.19257950397070192</v>
      </c>
      <c r="AB25" s="56">
        <f t="shared" si="28"/>
        <v>12.823333034045383</v>
      </c>
      <c r="AC25" s="56">
        <f t="shared" si="9"/>
        <v>3.2539631602592856</v>
      </c>
      <c r="AD25" s="61">
        <f t="shared" si="29"/>
        <v>-8.481729458301379</v>
      </c>
      <c r="AE25" s="58">
        <f t="shared" si="30"/>
        <v>9.569369873786098</v>
      </c>
    </row>
    <row r="26" spans="1:31" ht="14.25" customHeight="1">
      <c r="A26" s="53">
        <v>18</v>
      </c>
      <c r="B26" s="54" t="s">
        <v>18</v>
      </c>
      <c r="C26" s="59">
        <f>H26/$H$32*100</f>
        <v>1.6194703213458106</v>
      </c>
      <c r="D26" s="56">
        <v>458.35</v>
      </c>
      <c r="E26" s="56">
        <v>487.29</v>
      </c>
      <c r="F26" s="56">
        <v>448.04999999999995</v>
      </c>
      <c r="G26" s="56">
        <v>397.21000000000004</v>
      </c>
      <c r="H26" s="57">
        <f>SUM(D26:G26)</f>
        <v>1790.9</v>
      </c>
      <c r="I26" s="57">
        <v>161.9</v>
      </c>
      <c r="J26" s="57">
        <v>182.2</v>
      </c>
      <c r="K26" s="57">
        <v>140.65</v>
      </c>
      <c r="L26" s="57">
        <v>96.33000000000001</v>
      </c>
      <c r="M26" s="57">
        <f>SUM(I26:L26)</f>
        <v>581.08</v>
      </c>
      <c r="N26" s="58">
        <f t="shared" si="25"/>
        <v>32.44625607236585</v>
      </c>
      <c r="O26" s="59">
        <f>T26/$T$32*100</f>
        <v>1.4413189402228017</v>
      </c>
      <c r="P26" s="56">
        <v>461.46</v>
      </c>
      <c r="Q26" s="56">
        <v>449.6</v>
      </c>
      <c r="R26" s="56">
        <v>442.21000000000004</v>
      </c>
      <c r="S26" s="56">
        <v>448.48</v>
      </c>
      <c r="T26" s="57">
        <f>SUM(P26:S26)</f>
        <v>1801.75</v>
      </c>
      <c r="U26" s="57">
        <v>155.14999999999998</v>
      </c>
      <c r="V26" s="57">
        <v>123.49</v>
      </c>
      <c r="W26" s="57">
        <v>118.41999999999999</v>
      </c>
      <c r="X26" s="57">
        <v>114.86</v>
      </c>
      <c r="Y26" s="57">
        <f>SUM(U26:X26)</f>
        <v>511.91999999999996</v>
      </c>
      <c r="Z26" s="58">
        <f t="shared" si="26"/>
        <v>28.412376855834605</v>
      </c>
      <c r="AA26" s="60">
        <f t="shared" si="27"/>
        <v>-11.000595612950887</v>
      </c>
      <c r="AB26" s="56">
        <f t="shared" si="28"/>
        <v>0.6058406387849633</v>
      </c>
      <c r="AC26" s="56">
        <f t="shared" si="9"/>
        <v>-11.901975631582584</v>
      </c>
      <c r="AD26" s="61">
        <f t="shared" si="29"/>
        <v>-12.432495162259592</v>
      </c>
      <c r="AE26" s="58">
        <f t="shared" si="30"/>
        <v>12.507816270367547</v>
      </c>
    </row>
    <row r="27" spans="1:31" ht="14.25" customHeight="1" thickBot="1">
      <c r="A27" s="172" t="s">
        <v>53</v>
      </c>
      <c r="B27" s="173"/>
      <c r="C27" s="96">
        <f>SUM(C22:C26)</f>
        <v>34.01296408192246</v>
      </c>
      <c r="D27" s="97">
        <f aca="true" t="shared" si="33" ref="D27:M27">SUM(D22:D26)</f>
        <v>9368.230000000001</v>
      </c>
      <c r="E27" s="97">
        <f t="shared" si="33"/>
        <v>9356.69</v>
      </c>
      <c r="F27" s="97">
        <f t="shared" si="33"/>
        <v>9577.269999999999</v>
      </c>
      <c r="G27" s="97">
        <f t="shared" si="33"/>
        <v>9311.23</v>
      </c>
      <c r="H27" s="98">
        <f t="shared" si="33"/>
        <v>37613.42</v>
      </c>
      <c r="I27" s="98">
        <f t="shared" si="33"/>
        <v>1805.5300000000002</v>
      </c>
      <c r="J27" s="98">
        <f t="shared" si="33"/>
        <v>1674.22</v>
      </c>
      <c r="K27" s="98">
        <f t="shared" si="33"/>
        <v>1672.3000000000002</v>
      </c>
      <c r="L27" s="98">
        <f t="shared" si="33"/>
        <v>1268.6399999999999</v>
      </c>
      <c r="M27" s="98">
        <f t="shared" si="33"/>
        <v>6420.6900000000005</v>
      </c>
      <c r="N27" s="99">
        <f t="shared" si="25"/>
        <v>17.070210579096507</v>
      </c>
      <c r="O27" s="97">
        <f aca="true" t="shared" si="34" ref="O27:Y27">SUM(O22:O26)</f>
        <v>33.25552170945906</v>
      </c>
      <c r="P27" s="97">
        <f t="shared" si="34"/>
        <v>10200.02</v>
      </c>
      <c r="Q27" s="97">
        <f t="shared" si="34"/>
        <v>10240.12</v>
      </c>
      <c r="R27" s="97">
        <f t="shared" si="34"/>
        <v>10573.239999999998</v>
      </c>
      <c r="S27" s="97">
        <f t="shared" si="34"/>
        <v>10558.36</v>
      </c>
      <c r="T27" s="98">
        <f t="shared" si="34"/>
        <v>41571.740000000005</v>
      </c>
      <c r="U27" s="98">
        <f t="shared" si="34"/>
        <v>1746.7600000000002</v>
      </c>
      <c r="V27" s="98">
        <f t="shared" si="34"/>
        <v>1596.95</v>
      </c>
      <c r="W27" s="98">
        <f t="shared" si="34"/>
        <v>1542.8700000000001</v>
      </c>
      <c r="X27" s="98">
        <f t="shared" si="34"/>
        <v>1471.6499999999999</v>
      </c>
      <c r="Y27" s="98">
        <f t="shared" si="34"/>
        <v>6358.23</v>
      </c>
      <c r="Z27" s="99">
        <f t="shared" si="26"/>
        <v>15.294596762127346</v>
      </c>
      <c r="AA27" s="100">
        <f t="shared" si="27"/>
        <v>-2.226922565875329</v>
      </c>
      <c r="AB27" s="101">
        <f t="shared" si="28"/>
        <v>10.523690746547395</v>
      </c>
      <c r="AC27" s="101">
        <f t="shared" si="9"/>
        <v>-0.9727926437812905</v>
      </c>
      <c r="AD27" s="102">
        <f t="shared" si="29"/>
        <v>-10.40182725773463</v>
      </c>
      <c r="AE27" s="99">
        <f t="shared" si="30"/>
        <v>11.496483390328684</v>
      </c>
    </row>
    <row r="28" spans="1:31" ht="14.25" customHeight="1">
      <c r="A28" s="53">
        <v>20</v>
      </c>
      <c r="B28" s="54" t="s">
        <v>4</v>
      </c>
      <c r="C28" s="55">
        <f>H28/$H$32*100</f>
        <v>6.810790994916695</v>
      </c>
      <c r="D28" s="56">
        <v>1836.1299999999999</v>
      </c>
      <c r="E28" s="56">
        <v>1789.5399999999997</v>
      </c>
      <c r="F28" s="56">
        <v>1925.82</v>
      </c>
      <c r="G28" s="56">
        <v>1980.2599999999998</v>
      </c>
      <c r="H28" s="57">
        <f>SUM(D28:G28)</f>
        <v>7531.75</v>
      </c>
      <c r="I28" s="57">
        <v>277.78</v>
      </c>
      <c r="J28" s="57">
        <v>249.78</v>
      </c>
      <c r="K28" s="57">
        <v>238.19</v>
      </c>
      <c r="L28" s="57">
        <v>220.98000000000002</v>
      </c>
      <c r="M28" s="57">
        <f>SUM(I28:L28)</f>
        <v>986.73</v>
      </c>
      <c r="N28" s="58">
        <f aca="true" t="shared" si="35" ref="N28:N38">M28/H28*100</f>
        <v>13.100939356723204</v>
      </c>
      <c r="O28" s="59">
        <f>T28/$T$32*100</f>
        <v>6.854062527523451</v>
      </c>
      <c r="P28" s="56">
        <v>2080.2799999999997</v>
      </c>
      <c r="Q28" s="56">
        <v>2058.77</v>
      </c>
      <c r="R28" s="56">
        <v>2223.8199999999997</v>
      </c>
      <c r="S28" s="56">
        <v>2205.1899999999996</v>
      </c>
      <c r="T28" s="57">
        <f>SUM(P28:S28)</f>
        <v>8568.059999999998</v>
      </c>
      <c r="U28" s="57">
        <v>256.68</v>
      </c>
      <c r="V28" s="57">
        <v>217.49</v>
      </c>
      <c r="W28" s="57">
        <v>231.93</v>
      </c>
      <c r="X28" s="57">
        <v>216.96999999999997</v>
      </c>
      <c r="Y28" s="57">
        <f>SUM(U28:X28)</f>
        <v>923.0699999999999</v>
      </c>
      <c r="Z28" s="58">
        <f aca="true" t="shared" si="36" ref="Z28:Z38">Y28/T28*100</f>
        <v>10.773383939888378</v>
      </c>
      <c r="AA28" s="68">
        <f aca="true" t="shared" si="37" ref="AA28:AA37">(O28-C28)/C28*100</f>
        <v>0.6353378431235378</v>
      </c>
      <c r="AB28" s="65">
        <f>(T28-H28)/H28*100</f>
        <v>13.75921930494238</v>
      </c>
      <c r="AC28" s="65">
        <f t="shared" si="9"/>
        <v>-6.451612903225815</v>
      </c>
      <c r="AD28" s="69">
        <f>(Z28-N28)/N28*100</f>
        <v>-17.766324638701274</v>
      </c>
      <c r="AE28" s="67">
        <f>AB28-AC28</f>
        <v>20.210832208168195</v>
      </c>
    </row>
    <row r="29" spans="1:31" ht="14.25" customHeight="1">
      <c r="A29" s="53">
        <v>19</v>
      </c>
      <c r="B29" s="54" t="s">
        <v>10</v>
      </c>
      <c r="C29" s="55">
        <f>H29/$H$32*100</f>
        <v>5.1752245365895035</v>
      </c>
      <c r="D29" s="56">
        <v>1342.07</v>
      </c>
      <c r="E29" s="56">
        <v>1354.24</v>
      </c>
      <c r="F29" s="56">
        <v>1429.8500000000001</v>
      </c>
      <c r="G29" s="56">
        <v>1596.8900000000003</v>
      </c>
      <c r="H29" s="57">
        <f>SUM(D29:G29)</f>
        <v>5723.05</v>
      </c>
      <c r="I29" s="57">
        <v>165.67000000000002</v>
      </c>
      <c r="J29" s="57">
        <v>202.75</v>
      </c>
      <c r="K29" s="57">
        <v>172.32</v>
      </c>
      <c r="L29" s="57">
        <v>280.16</v>
      </c>
      <c r="M29" s="57">
        <f>SUM(I29:L29)</f>
        <v>820.9000000000001</v>
      </c>
      <c r="N29" s="58">
        <f t="shared" si="35"/>
        <v>14.34375027301876</v>
      </c>
      <c r="O29" s="59">
        <f>T29/$T$32*100</f>
        <v>5.393632662099083</v>
      </c>
      <c r="P29" s="56">
        <v>1599.0100000000002</v>
      </c>
      <c r="Q29" s="56">
        <v>1608.6100000000001</v>
      </c>
      <c r="R29" s="56">
        <v>1674.87</v>
      </c>
      <c r="S29" s="56">
        <v>1859.9299999999998</v>
      </c>
      <c r="T29" s="57">
        <f>SUM(P29:S29)</f>
        <v>6742.42</v>
      </c>
      <c r="U29" s="57">
        <v>181.86</v>
      </c>
      <c r="V29" s="57">
        <v>222</v>
      </c>
      <c r="W29" s="57">
        <v>194.35</v>
      </c>
      <c r="X29" s="57">
        <v>281.76</v>
      </c>
      <c r="Y29" s="57">
        <f>SUM(U29:X29)</f>
        <v>879.97</v>
      </c>
      <c r="Z29" s="58">
        <f t="shared" si="36"/>
        <v>13.051248661459832</v>
      </c>
      <c r="AA29" s="60">
        <f t="shared" si="37"/>
        <v>4.220263757937578</v>
      </c>
      <c r="AB29" s="56">
        <f>(T29-H29)/H29*100</f>
        <v>17.811656372039383</v>
      </c>
      <c r="AC29" s="56">
        <f t="shared" si="9"/>
        <v>7.195760750395898</v>
      </c>
      <c r="AD29" s="61">
        <f>(Z29-N29)/N29*100</f>
        <v>-9.010904309943136</v>
      </c>
      <c r="AE29" s="58">
        <f>AB29-AC29</f>
        <v>10.615895621643485</v>
      </c>
    </row>
    <row r="30" spans="1:31" ht="14.25" customHeight="1">
      <c r="A30" s="71">
        <v>21</v>
      </c>
      <c r="B30" s="72" t="s">
        <v>11</v>
      </c>
      <c r="C30" s="55">
        <f>H30/$H$32*100</f>
        <v>9.346312365974791</v>
      </c>
      <c r="D30" s="56">
        <v>2449.71</v>
      </c>
      <c r="E30" s="56">
        <v>2469.09</v>
      </c>
      <c r="F30" s="56">
        <v>2692.37</v>
      </c>
      <c r="G30" s="56">
        <v>2724.5</v>
      </c>
      <c r="H30" s="74">
        <f>SUM(D30:G30)</f>
        <v>10335.67</v>
      </c>
      <c r="I30" s="57">
        <v>424.71000000000004</v>
      </c>
      <c r="J30" s="57">
        <v>453.18000000000006</v>
      </c>
      <c r="K30" s="57">
        <v>449.53</v>
      </c>
      <c r="L30" s="57">
        <v>398.28</v>
      </c>
      <c r="M30" s="57">
        <f>SUM(I30:L30)</f>
        <v>1725.7</v>
      </c>
      <c r="N30" s="75">
        <f t="shared" si="35"/>
        <v>16.6965470066285</v>
      </c>
      <c r="O30" s="59">
        <f>T30/$T$32*100</f>
        <v>9.691846930528628</v>
      </c>
      <c r="P30" s="56">
        <v>2864.0299999999997</v>
      </c>
      <c r="Q30" s="56">
        <v>2918.07</v>
      </c>
      <c r="R30" s="56">
        <v>3062.5200000000004</v>
      </c>
      <c r="S30" s="56">
        <v>3270.87</v>
      </c>
      <c r="T30" s="74">
        <f>SUM(P30:S30)</f>
        <v>12115.490000000002</v>
      </c>
      <c r="U30" s="57">
        <v>431.51</v>
      </c>
      <c r="V30" s="57">
        <v>484.48</v>
      </c>
      <c r="W30" s="57">
        <v>385.37</v>
      </c>
      <c r="X30" s="57">
        <v>425.19</v>
      </c>
      <c r="Y30" s="57">
        <f>SUM(U30:X30)</f>
        <v>1726.5500000000002</v>
      </c>
      <c r="Z30" s="75">
        <f t="shared" si="36"/>
        <v>14.25076492985426</v>
      </c>
      <c r="AA30" s="76">
        <f t="shared" si="37"/>
        <v>3.697014940478068</v>
      </c>
      <c r="AB30" s="73">
        <f>(T30-H30)/H30*100</f>
        <v>17.220170535630505</v>
      </c>
      <c r="AC30" s="56">
        <f t="shared" si="9"/>
        <v>0.0492553746305926</v>
      </c>
      <c r="AD30" s="77">
        <f>(Z30-N30)/N30*100</f>
        <v>-14.648430455729969</v>
      </c>
      <c r="AE30" s="75">
        <f>AB30-AC30</f>
        <v>17.17091516099991</v>
      </c>
    </row>
    <row r="31" spans="1:31" ht="14.25" customHeight="1" thickBot="1">
      <c r="A31" s="172" t="s">
        <v>54</v>
      </c>
      <c r="B31" s="173"/>
      <c r="C31" s="96">
        <f aca="true" t="shared" si="38" ref="C31:M31">SUM(C28:C30)</f>
        <v>21.332327897480987</v>
      </c>
      <c r="D31" s="97">
        <f t="shared" si="38"/>
        <v>5627.91</v>
      </c>
      <c r="E31" s="97">
        <f t="shared" si="38"/>
        <v>5612.87</v>
      </c>
      <c r="F31" s="97">
        <f t="shared" si="38"/>
        <v>6048.04</v>
      </c>
      <c r="G31" s="97">
        <f t="shared" si="38"/>
        <v>6301.65</v>
      </c>
      <c r="H31" s="98">
        <f t="shared" si="38"/>
        <v>23590.47</v>
      </c>
      <c r="I31" s="98">
        <f t="shared" si="38"/>
        <v>868.1600000000001</v>
      </c>
      <c r="J31" s="98">
        <f t="shared" si="38"/>
        <v>905.71</v>
      </c>
      <c r="K31" s="98">
        <f t="shared" si="38"/>
        <v>860.04</v>
      </c>
      <c r="L31" s="98">
        <f t="shared" si="38"/>
        <v>899.4200000000001</v>
      </c>
      <c r="M31" s="98">
        <f t="shared" si="38"/>
        <v>3533.33</v>
      </c>
      <c r="N31" s="99">
        <f t="shared" si="35"/>
        <v>14.977785521017598</v>
      </c>
      <c r="O31" s="97">
        <f aca="true" t="shared" si="39" ref="O31:Y31">SUM(O28:O30)</f>
        <v>21.93954212015116</v>
      </c>
      <c r="P31" s="97">
        <f t="shared" si="39"/>
        <v>6543.32</v>
      </c>
      <c r="Q31" s="97">
        <f t="shared" si="39"/>
        <v>6585.450000000001</v>
      </c>
      <c r="R31" s="97">
        <f t="shared" si="39"/>
        <v>6961.21</v>
      </c>
      <c r="S31" s="97">
        <f t="shared" si="39"/>
        <v>7335.99</v>
      </c>
      <c r="T31" s="98">
        <f t="shared" si="39"/>
        <v>27425.97</v>
      </c>
      <c r="U31" s="98">
        <f t="shared" si="39"/>
        <v>870.05</v>
      </c>
      <c r="V31" s="98">
        <f t="shared" si="39"/>
        <v>923.97</v>
      </c>
      <c r="W31" s="98">
        <f t="shared" si="39"/>
        <v>811.65</v>
      </c>
      <c r="X31" s="98">
        <f t="shared" si="39"/>
        <v>923.92</v>
      </c>
      <c r="Y31" s="98">
        <f t="shared" si="39"/>
        <v>3529.59</v>
      </c>
      <c r="Z31" s="99">
        <f t="shared" si="36"/>
        <v>12.869517468297383</v>
      </c>
      <c r="AA31" s="100">
        <f t="shared" si="37"/>
        <v>2.8464508214402393</v>
      </c>
      <c r="AB31" s="101">
        <f>(T31-H31)/H31*100</f>
        <v>16.25868412117266</v>
      </c>
      <c r="AC31" s="101">
        <f t="shared" si="9"/>
        <v>-0.10584915646146219</v>
      </c>
      <c r="AD31" s="102">
        <f>(Z31-N31)/N31*100</f>
        <v>-14.075966368738454</v>
      </c>
      <c r="AE31" s="99">
        <f>AB31-AC31</f>
        <v>16.364533277634123</v>
      </c>
    </row>
    <row r="32" spans="1:31" ht="14.25" customHeight="1" thickBot="1">
      <c r="A32" s="85"/>
      <c r="B32" s="86" t="s">
        <v>0</v>
      </c>
      <c r="C32" s="87"/>
      <c r="D32" s="88">
        <f aca="true" t="shared" si="40" ref="D32:K32">D31+D27+D21+D13</f>
        <v>27363.2</v>
      </c>
      <c r="E32" s="88">
        <f t="shared" si="40"/>
        <v>26748.850000000002</v>
      </c>
      <c r="F32" s="88">
        <f t="shared" si="40"/>
        <v>27780.899999999998</v>
      </c>
      <c r="G32" s="88">
        <f t="shared" si="40"/>
        <v>28692.59</v>
      </c>
      <c r="H32" s="89">
        <f t="shared" si="40"/>
        <v>110585.54000000001</v>
      </c>
      <c r="I32" s="90">
        <f t="shared" si="40"/>
        <v>5190.320000000001</v>
      </c>
      <c r="J32" s="90">
        <f t="shared" si="40"/>
        <v>4520.530000000001</v>
      </c>
      <c r="K32" s="90">
        <f t="shared" si="40"/>
        <v>4294.58</v>
      </c>
      <c r="L32" s="90">
        <f>L31+L27+L21+L13</f>
        <v>4307.46</v>
      </c>
      <c r="M32" s="91">
        <f>M31+M27+M21+M13</f>
        <v>18312.89</v>
      </c>
      <c r="N32" s="92">
        <f t="shared" si="35"/>
        <v>16.55993179578451</v>
      </c>
      <c r="O32" s="87"/>
      <c r="P32" s="93">
        <f>SUM(P7:P29)</f>
        <v>51024.39000000001</v>
      </c>
      <c r="Q32" s="93">
        <f>SUM(Q7:Q29)</f>
        <v>51807.54</v>
      </c>
      <c r="R32" s="93">
        <f>SUM(R7:R29)</f>
        <v>53359.049999999996</v>
      </c>
      <c r="S32" s="93">
        <f>SUM(S7:S29)</f>
        <v>54281.62</v>
      </c>
      <c r="T32" s="91">
        <f aca="true" t="shared" si="41" ref="T32:Y32">T31+T27+T21+T13</f>
        <v>125007.03</v>
      </c>
      <c r="U32" s="91">
        <f t="shared" si="41"/>
        <v>4427.800000000001</v>
      </c>
      <c r="V32" s="91">
        <f t="shared" si="41"/>
        <v>4691.87</v>
      </c>
      <c r="W32" s="91">
        <f t="shared" si="41"/>
        <v>4166.73</v>
      </c>
      <c r="X32" s="91">
        <f t="shared" si="41"/>
        <v>4029.5199999999995</v>
      </c>
      <c r="Y32" s="91">
        <f t="shared" si="41"/>
        <v>17315.920000000002</v>
      </c>
      <c r="Z32" s="94">
        <f t="shared" si="36"/>
        <v>13.851956965940238</v>
      </c>
      <c r="AA32" s="115"/>
      <c r="AB32" s="116">
        <f>(T32-H32)/H32*100</f>
        <v>13.04102688289987</v>
      </c>
      <c r="AC32" s="116">
        <f t="shared" si="9"/>
        <v>-5.444088835787238</v>
      </c>
      <c r="AD32" s="116">
        <f>(Z32-N32)/N32*100</f>
        <v>-16.352572361038433</v>
      </c>
      <c r="AE32" s="117">
        <f>AB32-AC32</f>
        <v>18.48511571868711</v>
      </c>
    </row>
    <row r="33" spans="1:31" ht="14.25" customHeight="1">
      <c r="A33" s="62">
        <v>22</v>
      </c>
      <c r="B33" s="130" t="s">
        <v>19</v>
      </c>
      <c r="C33" s="131"/>
      <c r="D33" s="132">
        <v>5667.74</v>
      </c>
      <c r="E33" s="132">
        <v>6106.589999999999</v>
      </c>
      <c r="F33" s="132">
        <v>6110.959999999999</v>
      </c>
      <c r="G33" s="132">
        <v>7370.31</v>
      </c>
      <c r="H33" s="66">
        <f>SUM(D33:G33)</f>
        <v>25255.6</v>
      </c>
      <c r="I33" s="133">
        <v>1093.5</v>
      </c>
      <c r="J33" s="133">
        <v>1100</v>
      </c>
      <c r="K33" s="133">
        <v>820</v>
      </c>
      <c r="L33" s="154">
        <v>1717.7</v>
      </c>
      <c r="M33" s="66">
        <f>SUM(I33:L33)</f>
        <v>4731.2</v>
      </c>
      <c r="N33" s="134">
        <f t="shared" si="35"/>
        <v>18.733271036918545</v>
      </c>
      <c r="O33" s="64"/>
      <c r="P33" s="133">
        <v>6974.0199999999995</v>
      </c>
      <c r="Q33" s="133">
        <v>7677.08</v>
      </c>
      <c r="R33" s="133">
        <v>6879.66</v>
      </c>
      <c r="S33" s="133">
        <v>7669.910000000002</v>
      </c>
      <c r="T33" s="66">
        <f>SUM(P33:S33)</f>
        <v>29200.67</v>
      </c>
      <c r="U33" s="133">
        <v>1365.01</v>
      </c>
      <c r="V33" s="133">
        <v>1782.01</v>
      </c>
      <c r="W33" s="133">
        <v>1050.13</v>
      </c>
      <c r="X33" s="133">
        <v>1448.94</v>
      </c>
      <c r="Y33" s="66">
        <f>SUM(U33:X33)</f>
        <v>5646.09</v>
      </c>
      <c r="Z33" s="69">
        <f t="shared" si="36"/>
        <v>19.335481000949635</v>
      </c>
      <c r="AA33" s="135"/>
      <c r="AB33" s="136">
        <f aca="true" t="shared" si="42" ref="AB33:AB38">(T33-H33)/H33*100</f>
        <v>15.62057523875893</v>
      </c>
      <c r="AC33" s="136">
        <f aca="true" t="shared" si="43" ref="AC33:AC38">(Y33-M33)/M33*100</f>
        <v>19.3373774095367</v>
      </c>
      <c r="AD33" s="136">
        <f aca="true" t="shared" si="44" ref="AD33:AD38">(Z33-N33)/N33*100</f>
        <v>3.2146546262224365</v>
      </c>
      <c r="AE33" s="137">
        <f aca="true" t="shared" si="45" ref="AE33:AE38">AB33-AC33</f>
        <v>-3.71680217077777</v>
      </c>
    </row>
    <row r="34" spans="1:31" ht="14.25" customHeight="1" thickBot="1">
      <c r="A34" s="138">
        <v>23</v>
      </c>
      <c r="B34" s="139" t="s">
        <v>20</v>
      </c>
      <c r="C34" s="140"/>
      <c r="D34" s="141">
        <v>2130.3199999999997</v>
      </c>
      <c r="E34" s="141">
        <v>2167.5299999999997</v>
      </c>
      <c r="F34" s="141">
        <v>2255.74</v>
      </c>
      <c r="G34" s="141">
        <v>2523.27</v>
      </c>
      <c r="H34" s="142">
        <f>SUM(D34:G34)</f>
        <v>9076.859999999999</v>
      </c>
      <c r="I34" s="143">
        <v>278.5</v>
      </c>
      <c r="J34" s="143">
        <v>264.5</v>
      </c>
      <c r="K34" s="143">
        <v>246.1</v>
      </c>
      <c r="L34" s="155">
        <v>529.43</v>
      </c>
      <c r="M34" s="142">
        <f>SUM(I34:L34)</f>
        <v>1318.53</v>
      </c>
      <c r="N34" s="144">
        <f t="shared" si="35"/>
        <v>14.526278911429724</v>
      </c>
      <c r="O34" s="145"/>
      <c r="P34" s="143">
        <v>2487.8500000000004</v>
      </c>
      <c r="Q34" s="143">
        <v>2711.72</v>
      </c>
      <c r="R34" s="143">
        <v>2777.5899999999997</v>
      </c>
      <c r="S34" s="143">
        <v>2566.3300000000004</v>
      </c>
      <c r="T34" s="142">
        <f>SUM(P34:S34)</f>
        <v>10543.49</v>
      </c>
      <c r="U34" s="143">
        <v>448.75</v>
      </c>
      <c r="V34" s="143">
        <v>487.21</v>
      </c>
      <c r="W34" s="143">
        <v>373.68</v>
      </c>
      <c r="X34" s="143">
        <v>223.92</v>
      </c>
      <c r="Y34" s="142">
        <f>SUM(U34:X34)</f>
        <v>1533.5600000000002</v>
      </c>
      <c r="Z34" s="146">
        <f t="shared" si="36"/>
        <v>14.545088960107138</v>
      </c>
      <c r="AA34" s="147"/>
      <c r="AB34" s="148">
        <f t="shared" si="42"/>
        <v>16.157900419308014</v>
      </c>
      <c r="AC34" s="148">
        <f t="shared" si="43"/>
        <v>16.308313045588662</v>
      </c>
      <c r="AD34" s="148">
        <f t="shared" si="44"/>
        <v>0.12948979426943255</v>
      </c>
      <c r="AE34" s="149">
        <f t="shared" si="45"/>
        <v>-0.150412626280648</v>
      </c>
    </row>
    <row r="35" spans="1:31" ht="14.25" customHeight="1" hidden="1">
      <c r="A35" s="118">
        <v>24</v>
      </c>
      <c r="B35" s="119" t="s">
        <v>21</v>
      </c>
      <c r="C35" s="120">
        <f>H35/$H$38*100</f>
        <v>2.553140417683004</v>
      </c>
      <c r="D35" s="121">
        <v>1008.5999999999999</v>
      </c>
      <c r="E35" s="121">
        <v>1447.44</v>
      </c>
      <c r="F35" s="121">
        <v>1343.3</v>
      </c>
      <c r="G35" s="121"/>
      <c r="H35" s="122">
        <f>SUM(D35:G35)</f>
        <v>3799.34</v>
      </c>
      <c r="I35" s="123">
        <v>466.15</v>
      </c>
      <c r="J35" s="123">
        <v>730.26</v>
      </c>
      <c r="K35" s="123">
        <v>579.59</v>
      </c>
      <c r="L35" s="123"/>
      <c r="M35" s="122">
        <f>SUM(I35:L35)</f>
        <v>1776</v>
      </c>
      <c r="N35" s="124">
        <f t="shared" si="35"/>
        <v>46.74496096690478</v>
      </c>
      <c r="O35" s="125">
        <f>T35/$T$38*100</f>
        <v>3.667520747000699</v>
      </c>
      <c r="P35" s="123">
        <v>1658.58</v>
      </c>
      <c r="Q35" s="123">
        <v>2881.78</v>
      </c>
      <c r="R35" s="123">
        <v>1736.78</v>
      </c>
      <c r="S35" s="123"/>
      <c r="T35" s="122">
        <f>SUM(P35:S35)</f>
        <v>6277.14</v>
      </c>
      <c r="U35" s="123">
        <v>895.38</v>
      </c>
      <c r="V35" s="123">
        <v>2075.65</v>
      </c>
      <c r="W35" s="123">
        <v>947.83</v>
      </c>
      <c r="X35" s="123"/>
      <c r="Y35" s="122">
        <f>SUM(U35:X35)</f>
        <v>3918.86</v>
      </c>
      <c r="Z35" s="126">
        <f t="shared" si="36"/>
        <v>62.430661097251296</v>
      </c>
      <c r="AA35" s="127">
        <f t="shared" si="37"/>
        <v>43.64743598117507</v>
      </c>
      <c r="AB35" s="128">
        <f t="shared" si="42"/>
        <v>65.21659024988551</v>
      </c>
      <c r="AC35" s="128">
        <f t="shared" si="43"/>
        <v>120.65653153153153</v>
      </c>
      <c r="AD35" s="128">
        <f t="shared" si="44"/>
        <v>33.55591662907136</v>
      </c>
      <c r="AE35" s="129">
        <f t="shared" si="45"/>
        <v>-55.439941281646014</v>
      </c>
    </row>
    <row r="36" spans="1:31" ht="14.25" customHeight="1" hidden="1">
      <c r="A36" s="1">
        <v>25</v>
      </c>
      <c r="B36" s="2" t="s">
        <v>23</v>
      </c>
      <c r="C36" s="55">
        <f>H36/$H$38*100</f>
        <v>0.06257624632031915</v>
      </c>
      <c r="D36" s="4">
        <v>30.060000000000002</v>
      </c>
      <c r="E36" s="4">
        <v>28.51</v>
      </c>
      <c r="F36" s="4">
        <v>34.55</v>
      </c>
      <c r="G36" s="4"/>
      <c r="H36" s="57">
        <f>SUM(D36:G36)</f>
        <v>93.12</v>
      </c>
      <c r="I36" s="51">
        <v>2.33</v>
      </c>
      <c r="J36" s="51">
        <v>3.85</v>
      </c>
      <c r="K36" s="51">
        <v>3.4</v>
      </c>
      <c r="L36" s="51"/>
      <c r="M36" s="57">
        <f>SUM(I36:L36)</f>
        <v>9.58</v>
      </c>
      <c r="N36" s="75">
        <f t="shared" si="35"/>
        <v>10.287800687285223</v>
      </c>
      <c r="O36" s="59">
        <f>T36/$T$38*100</f>
        <v>0.07392720253459355</v>
      </c>
      <c r="P36" s="51">
        <v>25.11</v>
      </c>
      <c r="Q36" s="51">
        <v>27.25</v>
      </c>
      <c r="R36" s="51">
        <v>74.17000000000002</v>
      </c>
      <c r="S36" s="51"/>
      <c r="T36" s="57">
        <f>SUM(P36:S36)</f>
        <v>126.53000000000002</v>
      </c>
      <c r="U36" s="51">
        <v>3</v>
      </c>
      <c r="V36" s="51">
        <v>3.75</v>
      </c>
      <c r="W36" s="51">
        <v>6.57</v>
      </c>
      <c r="X36" s="51"/>
      <c r="Y36" s="57">
        <f>SUM(U36:X36)</f>
        <v>13.32</v>
      </c>
      <c r="Z36" s="61">
        <f t="shared" si="36"/>
        <v>10.527147712005057</v>
      </c>
      <c r="AA36" s="113">
        <f t="shared" si="37"/>
        <v>18.13940094164553</v>
      </c>
      <c r="AB36" s="78">
        <f t="shared" si="42"/>
        <v>35.87843642611685</v>
      </c>
      <c r="AC36" s="78">
        <f t="shared" si="43"/>
        <v>39.03966597077245</v>
      </c>
      <c r="AD36" s="78">
        <f t="shared" si="44"/>
        <v>2.3265130419531226</v>
      </c>
      <c r="AE36" s="114">
        <f t="shared" si="45"/>
        <v>-3.1612295446555976</v>
      </c>
    </row>
    <row r="37" spans="1:31" s="80" customFormat="1" ht="14.25" customHeight="1" hidden="1" thickBot="1">
      <c r="A37" s="199" t="s">
        <v>65</v>
      </c>
      <c r="B37" s="199"/>
      <c r="C37" s="104">
        <f aca="true" t="shared" si="46" ref="C37:M37">SUM(C33:C36)</f>
        <v>2.6157166640033234</v>
      </c>
      <c r="D37" s="105">
        <f t="shared" si="46"/>
        <v>8836.72</v>
      </c>
      <c r="E37" s="105">
        <f t="shared" si="46"/>
        <v>9750.07</v>
      </c>
      <c r="F37" s="105">
        <f t="shared" si="46"/>
        <v>9744.549999999997</v>
      </c>
      <c r="G37" s="105">
        <f t="shared" si="46"/>
        <v>9893.58</v>
      </c>
      <c r="H37" s="106">
        <f t="shared" si="46"/>
        <v>38224.920000000006</v>
      </c>
      <c r="I37" s="106">
        <f t="shared" si="46"/>
        <v>1840.48</v>
      </c>
      <c r="J37" s="106">
        <f t="shared" si="46"/>
        <v>2098.61</v>
      </c>
      <c r="K37" s="106">
        <f t="shared" si="46"/>
        <v>1649.0900000000001</v>
      </c>
      <c r="L37" s="106">
        <f t="shared" si="46"/>
        <v>2247.13</v>
      </c>
      <c r="M37" s="106">
        <f t="shared" si="46"/>
        <v>7835.3099999999995</v>
      </c>
      <c r="N37" s="95">
        <f t="shared" si="35"/>
        <v>20.49791078699445</v>
      </c>
      <c r="O37" s="104">
        <f aca="true" t="shared" si="47" ref="O37:Y37">SUM(O33:O36)</f>
        <v>3.7414479495352926</v>
      </c>
      <c r="P37" s="106">
        <f t="shared" si="47"/>
        <v>11145.56</v>
      </c>
      <c r="Q37" s="106">
        <f t="shared" si="47"/>
        <v>13297.83</v>
      </c>
      <c r="R37" s="106">
        <f t="shared" si="47"/>
        <v>11468.2</v>
      </c>
      <c r="S37" s="106">
        <f t="shared" si="47"/>
        <v>10236.240000000002</v>
      </c>
      <c r="T37" s="106">
        <f t="shared" si="47"/>
        <v>46147.829999999994</v>
      </c>
      <c r="U37" s="106">
        <f t="shared" si="47"/>
        <v>2712.14</v>
      </c>
      <c r="V37" s="106">
        <f t="shared" si="47"/>
        <v>4348.62</v>
      </c>
      <c r="W37" s="106">
        <f t="shared" si="47"/>
        <v>2378.2100000000005</v>
      </c>
      <c r="X37" s="106">
        <f t="shared" si="47"/>
        <v>1672.8600000000001</v>
      </c>
      <c r="Y37" s="106">
        <f t="shared" si="47"/>
        <v>11111.83</v>
      </c>
      <c r="Z37" s="103">
        <f t="shared" si="36"/>
        <v>24.078770334379758</v>
      </c>
      <c r="AA37" s="100">
        <f t="shared" si="37"/>
        <v>43.03720280655516</v>
      </c>
      <c r="AB37" s="101">
        <f t="shared" si="42"/>
        <v>20.727080658376753</v>
      </c>
      <c r="AC37" s="101">
        <f t="shared" si="43"/>
        <v>41.817362682523104</v>
      </c>
      <c r="AD37" s="101">
        <f t="shared" si="44"/>
        <v>17.469387902972528</v>
      </c>
      <c r="AE37" s="99">
        <f t="shared" si="45"/>
        <v>-21.09028202414635</v>
      </c>
    </row>
    <row r="38" spans="1:31" s="80" customFormat="1" ht="14.25" customHeight="1" hidden="1" thickBot="1">
      <c r="A38" s="196" t="s">
        <v>27</v>
      </c>
      <c r="B38" s="197"/>
      <c r="C38" s="107"/>
      <c r="D38" s="108">
        <f>D37+D32</f>
        <v>36199.92</v>
      </c>
      <c r="E38" s="108">
        <f aca="true" t="shared" si="48" ref="E38:M38">E37+E32</f>
        <v>36498.92</v>
      </c>
      <c r="F38" s="108">
        <f t="shared" si="48"/>
        <v>37525.45</v>
      </c>
      <c r="G38" s="108">
        <f t="shared" si="48"/>
        <v>38586.17</v>
      </c>
      <c r="H38" s="109">
        <f t="shared" si="48"/>
        <v>148810.46000000002</v>
      </c>
      <c r="I38" s="109">
        <f t="shared" si="48"/>
        <v>7030.800000000001</v>
      </c>
      <c r="J38" s="109">
        <f t="shared" si="48"/>
        <v>6619.140000000001</v>
      </c>
      <c r="K38" s="109">
        <f t="shared" si="48"/>
        <v>5943.67</v>
      </c>
      <c r="L38" s="109">
        <f t="shared" si="48"/>
        <v>6554.59</v>
      </c>
      <c r="M38" s="109">
        <f t="shared" si="48"/>
        <v>26148.199999999997</v>
      </c>
      <c r="N38" s="110">
        <f t="shared" si="35"/>
        <v>17.571479854305935</v>
      </c>
      <c r="O38" s="109"/>
      <c r="P38" s="109">
        <f aca="true" t="shared" si="49" ref="P38:Y38">P37+P32</f>
        <v>62169.950000000004</v>
      </c>
      <c r="Q38" s="109">
        <f t="shared" si="49"/>
        <v>65105.37</v>
      </c>
      <c r="R38" s="109">
        <f t="shared" si="49"/>
        <v>64827.25</v>
      </c>
      <c r="S38" s="109">
        <f t="shared" si="49"/>
        <v>64517.86</v>
      </c>
      <c r="T38" s="109">
        <f t="shared" si="49"/>
        <v>171154.86</v>
      </c>
      <c r="U38" s="109">
        <f t="shared" si="49"/>
        <v>7139.9400000000005</v>
      </c>
      <c r="V38" s="109">
        <f t="shared" si="49"/>
        <v>9040.49</v>
      </c>
      <c r="W38" s="109">
        <f t="shared" si="49"/>
        <v>6544.9400000000005</v>
      </c>
      <c r="X38" s="109">
        <f t="shared" si="49"/>
        <v>5702.379999999999</v>
      </c>
      <c r="Y38" s="109">
        <f t="shared" si="49"/>
        <v>28427.75</v>
      </c>
      <c r="Z38" s="111">
        <f t="shared" si="36"/>
        <v>16.60937352290201</v>
      </c>
      <c r="AA38" s="112"/>
      <c r="AB38" s="112">
        <f t="shared" si="42"/>
        <v>15.015342335478273</v>
      </c>
      <c r="AC38" s="112">
        <f t="shared" si="43"/>
        <v>8.717808491597905</v>
      </c>
      <c r="AD38" s="112">
        <f t="shared" si="44"/>
        <v>-5.475385905918202</v>
      </c>
      <c r="AE38" s="110">
        <f t="shared" si="45"/>
        <v>6.297533843880368</v>
      </c>
    </row>
    <row r="39" spans="1:13" ht="14.25">
      <c r="A39" s="3" t="s">
        <v>49</v>
      </c>
      <c r="B39" s="79" t="s">
        <v>66</v>
      </c>
      <c r="M39" s="3" t="s">
        <v>67</v>
      </c>
    </row>
    <row r="44" ht="2.25" customHeight="1"/>
    <row r="46" spans="13:29" ht="14.25">
      <c r="M46" s="18"/>
      <c r="Y46" s="18"/>
      <c r="AC46" s="18"/>
    </row>
  </sheetData>
  <sheetProtection/>
  <mergeCells count="27">
    <mergeCell ref="P5:S5"/>
    <mergeCell ref="C5:C6"/>
    <mergeCell ref="A37:B37"/>
    <mergeCell ref="A38:B38"/>
    <mergeCell ref="A27:B27"/>
    <mergeCell ref="A31:B31"/>
    <mergeCell ref="O5:O6"/>
    <mergeCell ref="AD1:AE1"/>
    <mergeCell ref="A2:AD2"/>
    <mergeCell ref="A4:A6"/>
    <mergeCell ref="B4:B6"/>
    <mergeCell ref="C4:N4"/>
    <mergeCell ref="O4:Z4"/>
    <mergeCell ref="AA4:AD4"/>
    <mergeCell ref="Y5:Z5"/>
    <mergeCell ref="AA5:AA6"/>
    <mergeCell ref="AB5:AB6"/>
    <mergeCell ref="AE4:AE6"/>
    <mergeCell ref="A21:B21"/>
    <mergeCell ref="D5:G5"/>
    <mergeCell ref="T5:T6"/>
    <mergeCell ref="AC5:AD5"/>
    <mergeCell ref="U5:X5"/>
    <mergeCell ref="A13:B13"/>
    <mergeCell ref="H5:H6"/>
    <mergeCell ref="I5:L5"/>
    <mergeCell ref="M5:N5"/>
  </mergeCells>
  <printOptions/>
  <pageMargins left="0.3937007874015748" right="0" top="0.3937007874015748" bottom="0.5905511811023623" header="0.31496062992125984" footer="0.31496062992125984"/>
  <pageSetup horizontalDpi="600" verticalDpi="600" orientation="landscape" paperSize="9" scale="90" r:id="rId1"/>
  <headerFooter alignWithMargins="0">
    <oddFooter>&amp;CPage 2 of 2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2012-06-14T09:58:47Z</cp:lastPrinted>
  <dcterms:created xsi:type="dcterms:W3CDTF">2007-06-20T11:07:42Z</dcterms:created>
  <dcterms:modified xsi:type="dcterms:W3CDTF">2012-06-21T08:50:45Z</dcterms:modified>
  <cp:category/>
  <cp:version/>
  <cp:contentType/>
  <cp:contentStatus/>
</cp:coreProperties>
</file>